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550" yWindow="1920" windowWidth="15285" windowHeight="11490" tabRatio="609" activeTab="0"/>
  </bookViews>
  <sheets>
    <sheet name="記入用1" sheetId="1" r:id="rId1"/>
    <sheet name="記入用2" sheetId="2" r:id="rId2"/>
    <sheet name="印刷用" sheetId="3" r:id="rId3"/>
  </sheets>
  <definedNames>
    <definedName name="_xlnm.Print_Area" localSheetId="2">'印刷用'!$A$1:$J$255</definedName>
    <definedName name="_xlnm.Print_Area" localSheetId="0">'記入用1'!$B$2:$M$12</definedName>
    <definedName name="_xlnm.Print_Area" localSheetId="1">'記入用2'!$A$1:$O$203</definedName>
    <definedName name="_xlnm.Print_Titles" localSheetId="2">'印刷用'!$4:$4</definedName>
  </definedNames>
  <calcPr fullCalcOnLoad="1"/>
</workbook>
</file>

<file path=xl/sharedStrings.xml><?xml version="1.0" encoding="utf-8"?>
<sst xmlns="http://schemas.openxmlformats.org/spreadsheetml/2006/main" count="353" uniqueCount="302">
  <si>
    <t>施設番号</t>
  </si>
  <si>
    <t>施　設　名</t>
  </si>
  <si>
    <t>施設名</t>
  </si>
  <si>
    <t>病　　　　名
（できるだけ略語を使わず，日本語で記載）
（複数病名は「，」で区切る．改行は不可）</t>
  </si>
  <si>
    <t>0000</t>
  </si>
  <si>
    <t>白い枠内に入力してください</t>
  </si>
  <si>
    <t>Aa01. 心肺蘇生法1</t>
  </si>
  <si>
    <t>Aa01. 心肺蘇生法2</t>
  </si>
  <si>
    <t>Aa01. 心肺蘇生法3</t>
  </si>
  <si>
    <t>Aa01. 心肺蘇生法4</t>
  </si>
  <si>
    <t>Aa02. 気管挿管1</t>
  </si>
  <si>
    <t>Aa02. 気管挿管2</t>
  </si>
  <si>
    <t>（専門医書式第５号）</t>
  </si>
  <si>
    <t>Ab14. 全身麻酔（半閉鎖循環式麻酔）2</t>
  </si>
  <si>
    <t>Ab14. 全身麻酔（半閉鎖循環式麻酔）3</t>
  </si>
  <si>
    <t>Ab15. 頭蓋内圧（ICP）モニター1</t>
  </si>
  <si>
    <t>Ab15. 頭蓋内圧（ICP）モニター2</t>
  </si>
  <si>
    <t>Ab15. 頭蓋内圧（ICP）モニター3</t>
  </si>
  <si>
    <t>Ab16. 出血等に対するIVR1</t>
  </si>
  <si>
    <t>Ab16. 出血等に対するIVR2</t>
  </si>
  <si>
    <t>Ab16. 出血等に対するIVR3</t>
  </si>
  <si>
    <t>C1. 疾患01. 神経系疾患1</t>
  </si>
  <si>
    <t>C1. 疾患01. 神経系疾患2</t>
  </si>
  <si>
    <t>C1. 疾患01. 神経系疾患3</t>
  </si>
  <si>
    <t>　白い枠内に入力してください</t>
  </si>
  <si>
    <t>症例入力用紙（第1ページ）</t>
  </si>
  <si>
    <t>数字,アルファベット,記号は半角のみ可．全角は不可．</t>
  </si>
  <si>
    <t>　かな文字は，全角にしてください．半角は不可．</t>
  </si>
  <si>
    <t>申請者氏名（区切りのスペース不要）【例】本郷太郎</t>
  </si>
  <si>
    <t>ふりがな（半角文字は不可）【例】ほんごうたろう</t>
  </si>
  <si>
    <t>生年月日（西暦，半角数字）【例】1976　12　24</t>
  </si>
  <si>
    <t>年</t>
  </si>
  <si>
    <t>月</t>
  </si>
  <si>
    <t>日</t>
  </si>
  <si>
    <t>申請時の所属病院・科（部）【例】某病院・救命救急センター</t>
  </si>
  <si>
    <t>医学部卒業年（西暦，半角数字）【例】1993</t>
  </si>
  <si>
    <t>医籍登録番号（半角数字，区切りのカンマなし）【例】321456</t>
  </si>
  <si>
    <t>医籍登録年月日（西暦，半角数字）【例】1994　5　14</t>
  </si>
  <si>
    <t>まず，この画面に申請者のデータを正しく入力したあと，記入用2に移ってください</t>
  </si>
  <si>
    <t>症例入力用紙（第2ページ）</t>
  </si>
  <si>
    <t>　数字，アルファベットは半角のみ可．全角は不可．</t>
  </si>
  <si>
    <t>A（手技）は施行日を</t>
  </si>
  <si>
    <t>年齢　　(才)</t>
  </si>
  <si>
    <t>性</t>
  </si>
  <si>
    <t>年　　(西暦)</t>
  </si>
  <si>
    <t>診療科（部）名</t>
  </si>
  <si>
    <t>指導者名</t>
  </si>
  <si>
    <t>指導者の診療科（部）・役職</t>
  </si>
  <si>
    <t>記入みほん　−＞＞＞</t>
  </si>
  <si>
    <t>男</t>
  </si>
  <si>
    <t>急性心筋梗塞，心原性ショック</t>
  </si>
  <si>
    <t>某県立大規模総合病院</t>
  </si>
  <si>
    <t>救命救急センター</t>
  </si>
  <si>
    <t>大泉純二郎</t>
  </si>
  <si>
    <t>救命救急センター・センター長</t>
  </si>
  <si>
    <t>A（必要な手技）</t>
  </si>
  <si>
    <t>C（必要な症例）</t>
  </si>
  <si>
    <t>10. 重症感染症</t>
  </si>
  <si>
    <t>11. その他の内因性救急病態</t>
  </si>
  <si>
    <t>＊注意！　このシートからは入力できません．</t>
  </si>
  <si>
    <t>申請者</t>
  </si>
  <si>
    <t xml:space="preserve">診療実績表  A </t>
  </si>
  <si>
    <t>年齢</t>
  </si>
  <si>
    <t>病　名</t>
  </si>
  <si>
    <t>年月日</t>
  </si>
  <si>
    <t>指導者名　印</t>
  </si>
  <si>
    <t>A（必要な手技）a</t>
  </si>
  <si>
    <t>(01)心肺蘇生法</t>
  </si>
  <si>
    <t>(02)気管挿管</t>
  </si>
  <si>
    <t>(03)除細動</t>
  </si>
  <si>
    <t>(04)胸腔ドレーン挿入</t>
  </si>
  <si>
    <t>(05)創傷処置</t>
  </si>
  <si>
    <t>(06)骨折整復・牽引・固定</t>
  </si>
  <si>
    <t>(07)中心静脈カテーテル挿入</t>
  </si>
  <si>
    <t>(08)動脈穿刺と血液ガス分析</t>
  </si>
  <si>
    <t>(09)観血的動脈圧モニター</t>
  </si>
  <si>
    <t>(10)腰椎穿刺（腰椎麻酔を除く）</t>
  </si>
  <si>
    <t>(11)機械的換気による呼吸管理</t>
  </si>
  <si>
    <t>(12)超音波検査</t>
  </si>
  <si>
    <t>(13)気管支鏡検査</t>
  </si>
  <si>
    <t>A（必要な手技）b</t>
  </si>
  <si>
    <t>(01)開胸式心マッサージ</t>
  </si>
  <si>
    <t>(02)気管切開</t>
  </si>
  <si>
    <t>(03)緊急ペーシング</t>
  </si>
  <si>
    <t>(04)心嚢穿刺・心嚢開窓術</t>
  </si>
  <si>
    <t>(05)肺動脈カテーテル挿入</t>
  </si>
  <si>
    <t>(06) IABP</t>
  </si>
  <si>
    <t>(07)イレウス管挿入</t>
  </si>
  <si>
    <t>(08)腹腔穿刺・洗浄</t>
  </si>
  <si>
    <t>(09)胃洗浄</t>
  </si>
  <si>
    <t>(10)消化管内視鏡検査</t>
  </si>
  <si>
    <t>(11)セングスターケンチューブ挿入</t>
  </si>
  <si>
    <t>(12)減張切開</t>
  </si>
  <si>
    <t>(13)血液浄化法</t>
  </si>
  <si>
    <t>(14)全身麻酔（半閉鎖循環式麻酔）</t>
  </si>
  <si>
    <t>(15)頭蓋内圧（ICP）モニター</t>
  </si>
  <si>
    <t>(16)出血等に対するIVR</t>
  </si>
  <si>
    <t>診療実績表  C</t>
  </si>
  <si>
    <t>C（必要な症例）(1)疾患</t>
  </si>
  <si>
    <t>1. 神経系疾患</t>
  </si>
  <si>
    <t>2. 循環器系疾患</t>
  </si>
  <si>
    <t>3. 呼吸器系疾患</t>
  </si>
  <si>
    <t>4. 消化器系疾患</t>
  </si>
  <si>
    <t>5. 代謝・内分泌系疾患</t>
  </si>
  <si>
    <t>6. 泌尿・生殖器系疾患</t>
  </si>
  <si>
    <t>7. 血液系疾患</t>
  </si>
  <si>
    <t>8. 免疫系疾患</t>
  </si>
  <si>
    <t>9. 筋・運動器系疾患</t>
  </si>
  <si>
    <t>C（必要な症例）(2)外因性救急 1. 外傷</t>
  </si>
  <si>
    <t>1. 頭部・顔面外傷</t>
  </si>
  <si>
    <t>2. 脊椎・脊髄外傷</t>
  </si>
  <si>
    <t>3. 胸部外傷</t>
  </si>
  <si>
    <t>4. 腹部外傷</t>
  </si>
  <si>
    <t>5. 骨盤・四肢外傷</t>
  </si>
  <si>
    <t>6. 多発外傷</t>
  </si>
  <si>
    <t>C（必要な症例）(2)外因性救急 2. 広範囲熱傷</t>
  </si>
  <si>
    <t>C（必要な症例）(2)外因性救急 3. 急性中毒</t>
  </si>
  <si>
    <t>C（必要な症例）(2)外因性救急 4. 異物・溺水・動物咬傷・縊首</t>
  </si>
  <si>
    <t>C（必要な症例）(2)外因性救急 5. 熱中症・低体温症・減圧症</t>
  </si>
  <si>
    <t>C（必要な症例）(2)外因性救急 6. その他の外因性救急病態</t>
  </si>
  <si>
    <t>Aa04. 胸腔ドレーン挿入2</t>
  </si>
  <si>
    <t>Aa04. 胸腔ドレーン挿入3</t>
  </si>
  <si>
    <t>Aa04. 胸腔ドレーン挿入4</t>
  </si>
  <si>
    <t>Aa05. 創傷処置1</t>
  </si>
  <si>
    <t>Aa05. 創傷処置2</t>
  </si>
  <si>
    <t>Aa05. 創傷処置3</t>
  </si>
  <si>
    <t>Aa05. 創傷処置4</t>
  </si>
  <si>
    <t>Aa06. 骨折整復・牽引・固定1</t>
  </si>
  <si>
    <t>Aa06. 骨折整復・牽引・固定2</t>
  </si>
  <si>
    <t>Aa06. 骨折整復・牽引・固定3</t>
  </si>
  <si>
    <t>Aa06. 骨折整復・牽引・固定4</t>
  </si>
  <si>
    <t>Aa07. 中心静脈カテーテル挿入1</t>
  </si>
  <si>
    <t>Aa07. 中心静脈カテーテル挿入2</t>
  </si>
  <si>
    <t>Aa07. 中心静脈カテーテル挿入3</t>
  </si>
  <si>
    <t>Aa07. 中心静脈カテーテル挿入4</t>
  </si>
  <si>
    <t>Aa08. 動脈穿刺と血液ガス分析1</t>
  </si>
  <si>
    <t>Aa08. 動脈穿刺と血液ガス分析2</t>
  </si>
  <si>
    <t>Aa08. 動脈穿刺と血液ガス分析3</t>
  </si>
  <si>
    <t>Aa08. 動脈穿刺と血液ガス分析4</t>
  </si>
  <si>
    <t>Aa09. 観血的動脈圧モニター1</t>
  </si>
  <si>
    <t>Aa09. 観血的動脈圧モニター2</t>
  </si>
  <si>
    <t>Aa09. 観血的動脈圧モニター3</t>
  </si>
  <si>
    <t>Aa09. 観血的動脈圧モニター4</t>
  </si>
  <si>
    <t>Aa10. 腰椎穿刺（腰椎麻酔を除く）1</t>
  </si>
  <si>
    <t>Aa10. 腰椎穿刺（腰椎麻酔を除く）2</t>
  </si>
  <si>
    <t>Aa10. 腰椎穿刺（腰椎麻酔を除く）3</t>
  </si>
  <si>
    <t>Aa10. 腰椎穿刺（腰椎麻酔を除く）4</t>
  </si>
  <si>
    <t>Aa10. 腰椎穿刺（腰椎麻酔を除く）5</t>
  </si>
  <si>
    <t>Aa11. 機械的換気による呼吸管理1</t>
  </si>
  <si>
    <t>Aa11. 機械的換気による呼吸管理2</t>
  </si>
  <si>
    <t>Aa11. 機械的換気による呼吸管理3</t>
  </si>
  <si>
    <t>Aa11. 機械的換気による呼吸管理4</t>
  </si>
  <si>
    <t>Aa11. 機械的換気による呼吸管理5</t>
  </si>
  <si>
    <t>Aa12. 超音波検査1</t>
  </si>
  <si>
    <t>Aa12. 超音波検査2</t>
  </si>
  <si>
    <t>Aa12. 超音波検査3</t>
  </si>
  <si>
    <t>Aa12. 超音波検査4</t>
  </si>
  <si>
    <t>Aa12. 超音波検査5</t>
  </si>
  <si>
    <t>Aa13. 気管支鏡検査1</t>
  </si>
  <si>
    <t>Aa13. 気管支鏡検査2</t>
  </si>
  <si>
    <t>Aa13. 気管支鏡検査3</t>
  </si>
  <si>
    <t>Aa13. 気管支鏡検査4</t>
  </si>
  <si>
    <t>Aa13. 気管支鏡検査5</t>
  </si>
  <si>
    <t>Ab01. 開胸式心マッサージ1</t>
  </si>
  <si>
    <t>Ab01. 開胸式心マッサージ2</t>
  </si>
  <si>
    <t>Ab01. 開胸式心マッサージ3</t>
  </si>
  <si>
    <t>Ab02. 気管切開1</t>
  </si>
  <si>
    <t>Ab02. 気管切開2</t>
  </si>
  <si>
    <t>Ab02. 気管切開3</t>
  </si>
  <si>
    <t>Ab03. 緊急ペーシング1</t>
  </si>
  <si>
    <t>Ab03. 緊急ペーシング2</t>
  </si>
  <si>
    <t>Ab03. 緊急ペーシング3</t>
  </si>
  <si>
    <t>Ab04. 心嚢穿刺・心嚢開窓術1</t>
  </si>
  <si>
    <t>Ab04. 心嚢穿刺・心嚢開窓術2</t>
  </si>
  <si>
    <t>Ab04. 心嚢穿刺・心嚢開窓術3</t>
  </si>
  <si>
    <t>Ab05. 肺動脈カテーテル挿入1</t>
  </si>
  <si>
    <t>Ab05. 肺動脈カテーテル挿入2</t>
  </si>
  <si>
    <t>Ab05. 肺動脈カテーテル挿入3</t>
  </si>
  <si>
    <t>Ab06. IABP1</t>
  </si>
  <si>
    <t>Ab06. IABP2</t>
  </si>
  <si>
    <t>Ab06. IABP3</t>
  </si>
  <si>
    <t>Ab07. イレウス管挿入1</t>
  </si>
  <si>
    <t>Ab07. イレウス管挿入2</t>
  </si>
  <si>
    <t>Ab07. イレウス管挿入3</t>
  </si>
  <si>
    <t>Ab08. 腹腔穿刺・洗浄1</t>
  </si>
  <si>
    <t>Ab08. 腹腔穿刺・洗浄2</t>
  </si>
  <si>
    <t>Ab08. 腹腔穿刺・洗浄3</t>
  </si>
  <si>
    <t>Ab09. 胃洗浄1</t>
  </si>
  <si>
    <t>Ab09. 胃洗浄2</t>
  </si>
  <si>
    <t>Ab09. 胃洗浄3</t>
  </si>
  <si>
    <t>Ab10. 消化管内視鏡検査1</t>
  </si>
  <si>
    <t>Ab10. 消化管内視鏡検査2</t>
  </si>
  <si>
    <t>Ab10. 消化管内視鏡検査3</t>
  </si>
  <si>
    <t>Ab11. セングスターケンチューブ挿入1</t>
  </si>
  <si>
    <t>Ab11. セングスターケンチューブ挿入2</t>
  </si>
  <si>
    <t>Ab11. セングスターケンチューブ挿入3</t>
  </si>
  <si>
    <t>Ab12. 減張切開1</t>
  </si>
  <si>
    <t>Ab12. 減張切開2</t>
  </si>
  <si>
    <t>Ab12. 減張切開3</t>
  </si>
  <si>
    <t>Ab13. 血液浄化法1</t>
  </si>
  <si>
    <t>Ab13. 血液浄化法2</t>
  </si>
  <si>
    <t>Ab13. 血液浄化法3</t>
  </si>
  <si>
    <t>Ab14. 全身麻酔（半閉鎖循環式麻酔）1</t>
  </si>
  <si>
    <t>C1. 疾患02. 循環器系疾患1</t>
  </si>
  <si>
    <t>C1. 疾患02. 循環器系疾患2</t>
  </si>
  <si>
    <t>C1. 疾患02. 循環器系疾患3</t>
  </si>
  <si>
    <t>C1. 疾患03. 呼吸器系疾患1</t>
  </si>
  <si>
    <t>C1. 疾患03. 呼吸器系疾患2</t>
  </si>
  <si>
    <t>C1. 疾患03. 呼吸器系疾患3</t>
  </si>
  <si>
    <t>C1. 疾患04. 消化器系疾患1</t>
  </si>
  <si>
    <t>C1. 疾患04. 消化器系疾患2</t>
  </si>
  <si>
    <t>C1. 疾患04. 消化器系疾患3</t>
  </si>
  <si>
    <t>C1. 疾患05. 代謝・内分泌系疾患1</t>
  </si>
  <si>
    <t>C1. 疾患05. 代謝・内分泌系疾患2</t>
  </si>
  <si>
    <t>C1. 疾患05. 代謝・内分泌系疾患3</t>
  </si>
  <si>
    <t>C1. 疾患06. 泌尿・生殖器系疾患1</t>
  </si>
  <si>
    <t>C1. 疾患06. 泌尿・生殖器系疾患2</t>
  </si>
  <si>
    <t>C1. 疾患06. 泌尿・生殖器系疾患3</t>
  </si>
  <si>
    <t>C1. 疾患07. 血液系疾患1</t>
  </si>
  <si>
    <t>C1. 疾患07. 血液系疾患2</t>
  </si>
  <si>
    <t>C1. 疾患07. 血液系疾患3</t>
  </si>
  <si>
    <t>C1. 疾患08. 免疫系疾患1</t>
  </si>
  <si>
    <t>C1. 疾患08. 免疫系疾患2</t>
  </si>
  <si>
    <t>C1. 疾患08. 免疫系疾患3</t>
  </si>
  <si>
    <t>C1. 疾患09. 筋・運動器系疾患1</t>
  </si>
  <si>
    <t>C1. 疾患09. 筋・運動器系疾患2</t>
  </si>
  <si>
    <t>C1. 疾患09. 筋・運動器系疾患3</t>
  </si>
  <si>
    <t>C1. 疾患10. 重症感染症1</t>
  </si>
  <si>
    <t>C1. 疾患10. 重症感染症2</t>
  </si>
  <si>
    <t>C1. 疾患10. 重症感染症3</t>
  </si>
  <si>
    <t>C1. 疾患11. その他の内因性救急病態1</t>
  </si>
  <si>
    <t>C1. 疾患11. その他の内因性救急病態2</t>
  </si>
  <si>
    <t>C1. 疾患11. その他の内因性救急病態3</t>
  </si>
  <si>
    <t>C2. 外因性救急11. 外傷　　頭部・顔面外傷1</t>
  </si>
  <si>
    <t>C2. 外因性救急11. 外傷　　頭部・顔面外傷2</t>
  </si>
  <si>
    <t>C2. 外因性救急11. 外傷　　頭部・顔面外傷3</t>
  </si>
  <si>
    <t>C2. 外因性救急12. 外傷　　脊椎・脊髄外傷1</t>
  </si>
  <si>
    <t>C2. 外因性救急12. 外傷　　脊椎・脊髄外傷2</t>
  </si>
  <si>
    <t>C2. 外因性救急12. 外傷　　脊椎・脊髄外傷3</t>
  </si>
  <si>
    <t>C2. 外因性救急13. 外傷　　胸部外傷1</t>
  </si>
  <si>
    <t>C2. 外因性救急13. 外傷　　胸部外傷2</t>
  </si>
  <si>
    <t>C2. 外因性救急13. 外傷　　胸部外傷3</t>
  </si>
  <si>
    <t>C2. 外因性救急14. 外傷　　腹部外傷1</t>
  </si>
  <si>
    <t>C2. 外因性救急14. 外傷　　腹部外傷2</t>
  </si>
  <si>
    <t>C2. 外因性救急14. 外傷　　腹部外傷3</t>
  </si>
  <si>
    <t>C2. 外因性救急15. 外傷　　骨盤・四肢外傷1</t>
  </si>
  <si>
    <t>C2. 外因性救急15. 外傷　　骨盤・四肢外傷2</t>
  </si>
  <si>
    <t>C2. 外因性救急15. 外傷　　骨盤・四肢外傷3</t>
  </si>
  <si>
    <t>C2. 外因性救急16. 外傷　　多発外傷1</t>
  </si>
  <si>
    <t>C2. 外因性救急16. 外傷　　多発外傷2</t>
  </si>
  <si>
    <t>C2. 外因性救急16. 外傷　　多発外傷3</t>
  </si>
  <si>
    <t>C2. 外因性救急20. 広範囲熱傷1</t>
  </si>
  <si>
    <t>C2. 外因性救急20. 広範囲熱傷2</t>
  </si>
  <si>
    <t>C2. 外因性救急20. 広範囲熱傷3</t>
  </si>
  <si>
    <t>C2. 外因性救急30. 急性中毒1</t>
  </si>
  <si>
    <t>C2. 外因性救急30. 急性中毒2</t>
  </si>
  <si>
    <t>C2. 外因性救急30. 急性中毒3</t>
  </si>
  <si>
    <t>C2. 外因性救急40. 異物・溺水・動物咬傷・縊首1</t>
  </si>
  <si>
    <t>C2. 外因性救急40. 異物・溺水・動物咬傷・縊首2</t>
  </si>
  <si>
    <t>C2. 外因性救急40. 異物・溺水・動物咬傷・縊首3</t>
  </si>
  <si>
    <t>C2. 外因性救急50. 熱中症・低体温症・減圧症1</t>
  </si>
  <si>
    <t>C2. 外因性救急50. 熱中症・低体温症・減圧症2</t>
  </si>
  <si>
    <t>C2. 外因性救急50. 熱中症・低体温症・減圧症3</t>
  </si>
  <si>
    <t>C2. 外因性救急60. その他の外因性救急病態1</t>
  </si>
  <si>
    <t>C2. 外因性救急60. その他の外因性救急病態2</t>
  </si>
  <si>
    <t>C2. 外因性救急60. その他の外因性救急病態3</t>
  </si>
  <si>
    <t>Aa02. 気管挿管3</t>
  </si>
  <si>
    <t>Aa02. 気管挿管4</t>
  </si>
  <si>
    <t>Aa03. 除細動1</t>
  </si>
  <si>
    <t>Aa03. 除細動2</t>
  </si>
  <si>
    <t>Aa03. 除細動3</t>
  </si>
  <si>
    <t>（専門医書式第５号）</t>
  </si>
  <si>
    <t>C3. 来院時心肺機能停止例1</t>
  </si>
  <si>
    <t>C3. 来院時心肺機能停止例2</t>
  </si>
  <si>
    <t>C3. 来院時心肺機能停止例3</t>
  </si>
  <si>
    <t>C（必要な症例）(3)来院時心肺機能停止例</t>
  </si>
  <si>
    <t>Aa13. 気管支鏡検査予備</t>
  </si>
  <si>
    <t>Aa12. 超音波検査予備</t>
  </si>
  <si>
    <t>Aa11. 機械的換気による呼吸管理予備</t>
  </si>
  <si>
    <t>Aa01. 心肺蘇生法5</t>
  </si>
  <si>
    <t>Aa01. 心肺蘇生法予備</t>
  </si>
  <si>
    <t>Aa02. 気管挿管5</t>
  </si>
  <si>
    <t>Aa02. 気管挿管予備</t>
  </si>
  <si>
    <t>Aa03. 除細動5</t>
  </si>
  <si>
    <t>Aa03. 除細動4</t>
  </si>
  <si>
    <t>Aa03. 除細動予備</t>
  </si>
  <si>
    <t>Aa04. 胸腔ドレーン挿入5</t>
  </si>
  <si>
    <t>Aa04. 胸腔ドレーン挿入予備</t>
  </si>
  <si>
    <t>Aa05. 創傷処置5</t>
  </si>
  <si>
    <t>Aa05. 創傷処置予備</t>
  </si>
  <si>
    <t>Aa06. 骨折整復・牽引・固定5</t>
  </si>
  <si>
    <t>Aa06. 骨折整復・牽引・固定予備</t>
  </si>
  <si>
    <t>Aa07. 中心静脈カテーテル挿入5</t>
  </si>
  <si>
    <t>Aa07. 中心静脈カテーテル挿入予備</t>
  </si>
  <si>
    <t>Aa08. 動脈穿刺と血液ガス分析5</t>
  </si>
  <si>
    <t>Aa08. 動脈穿刺と血液ガス分析予備</t>
  </si>
  <si>
    <t>Aa09. 観血的動脈圧モニター5</t>
  </si>
  <si>
    <t>Aa09. 観血的動脈圧モニター予備</t>
  </si>
  <si>
    <t>Aa10. 腰椎穿刺（腰椎麻酔を除く）予備</t>
  </si>
  <si>
    <t>Aa04. 胸腔ドレーン挿入1</t>
  </si>
  <si>
    <t>予備</t>
  </si>
  <si>
    <t>C（症例）は初療または入院日を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</si>
</sst>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[&lt;=999]000;000\-0000"/>
    <numFmt numFmtId="178" formatCode="0_ "/>
    <numFmt numFmtId="179" formatCode="yyyy/m/d"/>
    <numFmt numFmtId="180" formatCode="0_);[Red]\(0\)"/>
    <numFmt numFmtId="181" formatCode="####\ "/>
    <numFmt numFmtId="182" formatCode="####"/>
    <numFmt numFmtId="183" formatCode="##"/>
    <numFmt numFmtId="184" formatCode="################\ "/>
    <numFmt numFmtId="185" formatCode="#############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mm\-yyyy"/>
    <numFmt numFmtId="190" formatCode="0000000000000000000000000"/>
    <numFmt numFmtId="191" formatCode="[&lt;=999]000;[&lt;=9999]000\-00;000\-0000"/>
    <numFmt numFmtId="192" formatCode="0_ ;[Red]\-0\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2"/>
      <color indexed="9"/>
      <name val="平成明朝"/>
      <family val="3"/>
    </font>
    <font>
      <b/>
      <sz val="18"/>
      <name val="平成明朝"/>
      <family val="3"/>
    </font>
    <font>
      <sz val="14"/>
      <color indexed="9"/>
      <name val="平成明朝"/>
      <family val="3"/>
    </font>
    <font>
      <sz val="18"/>
      <color indexed="9"/>
      <name val="平成明朝"/>
      <family val="3"/>
    </font>
    <font>
      <sz val="18"/>
      <name val="平成明朝"/>
      <family val="3"/>
    </font>
    <font>
      <sz val="24"/>
      <color indexed="9"/>
      <name val="平成角ゴシック"/>
      <family val="3"/>
    </font>
    <font>
      <sz val="14"/>
      <name val="平成明朝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6"/>
      <name val="平成明朝"/>
      <family val="3"/>
    </font>
    <font>
      <b/>
      <sz val="22"/>
      <name val="平成明朝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>
        <color indexed="9"/>
      </top>
      <bottom style="thin">
        <color indexed="9"/>
      </bottom>
    </border>
    <border>
      <left style="hair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>
        <color indexed="9"/>
      </top>
      <bottom style="thin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hair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hair"/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78" fontId="5" fillId="0" borderId="1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>
      <alignment/>
    </xf>
    <xf numFmtId="0" fontId="6" fillId="2" borderId="8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8" fillId="2" borderId="9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 locked="0"/>
    </xf>
    <xf numFmtId="179" fontId="12" fillId="2" borderId="14" xfId="0" applyNumberFormat="1" applyFont="1" applyFill="1" applyBorder="1" applyAlignment="1" applyProtection="1">
      <alignment horizontal="left" vertical="center"/>
      <protection/>
    </xf>
    <xf numFmtId="0" fontId="8" fillId="2" borderId="13" xfId="0" applyFont="1" applyFill="1" applyBorder="1" applyAlignment="1" applyProtection="1">
      <alignment/>
      <protection/>
    </xf>
    <xf numFmtId="0" fontId="8" fillId="2" borderId="16" xfId="0" applyFont="1" applyFill="1" applyBorder="1" applyAlignment="1" applyProtection="1">
      <alignment vertical="center"/>
      <protection/>
    </xf>
    <xf numFmtId="0" fontId="8" fillId="2" borderId="17" xfId="0" applyFont="1" applyFill="1" applyBorder="1" applyAlignment="1" applyProtection="1">
      <alignment vertical="center"/>
      <protection/>
    </xf>
    <xf numFmtId="0" fontId="8" fillId="2" borderId="17" xfId="0" applyFont="1" applyFill="1" applyBorder="1" applyAlignment="1" applyProtection="1">
      <alignment/>
      <protection/>
    </xf>
    <xf numFmtId="179" fontId="12" fillId="2" borderId="18" xfId="0" applyNumberFormat="1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179" fontId="5" fillId="2" borderId="4" xfId="0" applyNumberFormat="1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right"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horizontal="right" vertical="center"/>
      <protection/>
    </xf>
    <xf numFmtId="0" fontId="6" fillId="2" borderId="19" xfId="0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/>
    </xf>
    <xf numFmtId="180" fontId="12" fillId="3" borderId="15" xfId="0" applyNumberFormat="1" applyFont="1" applyFill="1" applyBorder="1" applyAlignment="1" applyProtection="1">
      <alignment horizontal="center" vertical="center"/>
      <protection locked="0"/>
    </xf>
    <xf numFmtId="18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/>
    </xf>
    <xf numFmtId="18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178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/>
      <protection locked="0"/>
    </xf>
    <xf numFmtId="14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/>
      <protection locked="0"/>
    </xf>
    <xf numFmtId="180" fontId="12" fillId="0" borderId="0" xfId="0" applyNumberFormat="1" applyFont="1" applyFill="1" applyBorder="1" applyAlignment="1" applyProtection="1">
      <alignment horizontal="center" vertical="center"/>
      <protection locked="0"/>
    </xf>
    <xf numFmtId="18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Continuous" vertical="center"/>
      <protection/>
    </xf>
    <xf numFmtId="0" fontId="0" fillId="0" borderId="8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6" fillId="2" borderId="5" xfId="0" applyFont="1" applyFill="1" applyBorder="1" applyAlignment="1" applyProtection="1">
      <alignment horizontal="centerContinuous" vertical="center"/>
      <protection/>
    </xf>
    <xf numFmtId="0" fontId="6" fillId="2" borderId="4" xfId="0" applyFont="1" applyFill="1" applyBorder="1" applyAlignment="1" applyProtection="1">
      <alignment horizontal="centerContinuous" vertical="center"/>
      <protection/>
    </xf>
    <xf numFmtId="0" fontId="6" fillId="2" borderId="24" xfId="0" applyFont="1" applyFill="1" applyBorder="1" applyAlignment="1" applyProtection="1">
      <alignment horizontal="centerContinuous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6" fillId="2" borderId="2" xfId="0" applyNumberFormat="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top"/>
      <protection hidden="1"/>
    </xf>
    <xf numFmtId="0" fontId="7" fillId="0" borderId="0" xfId="21" applyFont="1" applyFill="1" applyBorder="1" applyAlignment="1" applyProtection="1">
      <alignment vertical="top"/>
      <protection hidden="1"/>
    </xf>
    <xf numFmtId="176" fontId="5" fillId="0" borderId="0" xfId="21" applyNumberFormat="1" applyFont="1" applyFill="1" applyBorder="1" applyAlignment="1" applyProtection="1">
      <alignment vertical="top"/>
      <protection hidden="1"/>
    </xf>
    <xf numFmtId="0" fontId="5" fillId="0" borderId="0" xfId="21" applyFont="1" applyFill="1" applyBorder="1" applyProtection="1">
      <alignment/>
      <protection hidden="1"/>
    </xf>
    <xf numFmtId="0" fontId="15" fillId="0" borderId="0" xfId="21" applyFont="1" applyFill="1" applyBorder="1" applyAlignment="1" applyProtection="1">
      <alignment horizontal="left" vertical="top"/>
      <protection hidden="1"/>
    </xf>
    <xf numFmtId="0" fontId="10" fillId="0" borderId="0" xfId="21" applyFont="1" applyFill="1" applyBorder="1" applyAlignment="1" applyProtection="1">
      <alignment horizontal="left" vertical="top"/>
      <protection hidden="1"/>
    </xf>
    <xf numFmtId="0" fontId="15" fillId="0" borderId="0" xfId="21" applyNumberFormat="1" applyFont="1" applyFill="1" applyBorder="1" applyAlignment="1" applyProtection="1">
      <alignment horizontal="left" vertical="top"/>
      <protection hidden="1"/>
    </xf>
    <xf numFmtId="0" fontId="15" fillId="0" borderId="0" xfId="21" applyFont="1" applyFill="1" applyBorder="1" applyAlignment="1" applyProtection="1">
      <alignment vertical="top" wrapText="1"/>
      <protection hidden="1"/>
    </xf>
    <xf numFmtId="0" fontId="15" fillId="0" borderId="0" xfId="21" applyFont="1" applyFill="1" applyBorder="1" applyAlignment="1" applyProtection="1">
      <alignment vertical="top" wrapText="1"/>
      <protection hidden="1"/>
    </xf>
    <xf numFmtId="0" fontId="15" fillId="0" borderId="0" xfId="21" applyFont="1" applyFill="1" applyBorder="1" applyAlignment="1" applyProtection="1">
      <alignment horizontal="right" vertical="top"/>
      <protection hidden="1"/>
    </xf>
    <xf numFmtId="0" fontId="15" fillId="0" borderId="0" xfId="21" applyFont="1" applyFill="1" applyBorder="1" applyProtection="1">
      <alignment/>
      <protection hidden="1"/>
    </xf>
    <xf numFmtId="0" fontId="5" fillId="0" borderId="0" xfId="21" applyFont="1" applyFill="1" applyBorder="1" applyAlignment="1" applyProtection="1">
      <alignment horizontal="left" vertical="top"/>
      <protection hidden="1"/>
    </xf>
    <xf numFmtId="0" fontId="5" fillId="0" borderId="0" xfId="21" applyFont="1" applyFill="1" applyBorder="1" applyAlignment="1" applyProtection="1">
      <alignment horizontal="left" vertical="top" wrapText="1"/>
      <protection hidden="1"/>
    </xf>
    <xf numFmtId="0" fontId="5" fillId="0" borderId="0" xfId="21" applyNumberFormat="1" applyFont="1" applyFill="1" applyBorder="1" applyAlignment="1" applyProtection="1">
      <alignment horizontal="left" vertical="top"/>
      <protection hidden="1"/>
    </xf>
    <xf numFmtId="0" fontId="16" fillId="0" borderId="0" xfId="21" applyNumberFormat="1" applyFont="1" applyFill="1" applyBorder="1" applyAlignment="1" applyProtection="1">
      <alignment horizontal="center" vertical="top"/>
      <protection hidden="1"/>
    </xf>
    <xf numFmtId="0" fontId="5" fillId="0" borderId="0" xfId="21" applyFont="1" applyFill="1" applyBorder="1" applyAlignment="1" applyProtection="1">
      <alignment vertical="top" wrapText="1"/>
      <protection hidden="1"/>
    </xf>
    <xf numFmtId="0" fontId="5" fillId="0" borderId="25" xfId="21" applyFont="1" applyFill="1" applyBorder="1" applyAlignment="1" applyProtection="1">
      <alignment horizontal="center" vertical="center" wrapText="1"/>
      <protection hidden="1"/>
    </xf>
    <xf numFmtId="0" fontId="5" fillId="0" borderId="26" xfId="21" applyFont="1" applyFill="1" applyBorder="1" applyAlignment="1" applyProtection="1">
      <alignment horizontal="center" vertical="center" wrapText="1"/>
      <protection hidden="1"/>
    </xf>
    <xf numFmtId="176" fontId="5" fillId="0" borderId="26" xfId="21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21" applyFont="1" applyFill="1" applyBorder="1" applyAlignment="1" applyProtection="1">
      <alignment horizontal="center" vertical="center" wrapText="1"/>
      <protection hidden="1"/>
    </xf>
    <xf numFmtId="0" fontId="5" fillId="0" borderId="0" xfId="21" applyFont="1" applyFill="1" applyBorder="1" applyAlignment="1" applyProtection="1">
      <alignment horizontal="center" vertical="center" wrapText="1"/>
      <protection hidden="1"/>
    </xf>
    <xf numFmtId="0" fontId="15" fillId="0" borderId="28" xfId="21" applyFont="1" applyFill="1" applyBorder="1" applyAlignment="1" applyProtection="1">
      <alignment horizontal="left"/>
      <protection hidden="1"/>
    </xf>
    <xf numFmtId="0" fontId="15" fillId="0" borderId="28" xfId="21" applyFont="1" applyFill="1" applyBorder="1" applyAlignment="1" applyProtection="1">
      <alignment horizontal="center"/>
      <protection hidden="1"/>
    </xf>
    <xf numFmtId="0" fontId="15" fillId="0" borderId="28" xfId="21" applyFont="1" applyFill="1" applyBorder="1" applyAlignment="1" applyProtection="1">
      <alignment vertical="center" wrapText="1"/>
      <protection hidden="1"/>
    </xf>
    <xf numFmtId="0" fontId="15" fillId="0" borderId="0" xfId="21" applyFont="1" applyFill="1" applyBorder="1" applyAlignment="1" applyProtection="1">
      <alignment horizontal="center"/>
      <protection hidden="1"/>
    </xf>
    <xf numFmtId="0" fontId="12" fillId="0" borderId="29" xfId="21" applyFont="1" applyFill="1" applyBorder="1" applyAlignment="1" applyProtection="1">
      <alignment horizontal="center" vertical="center"/>
      <protection hidden="1"/>
    </xf>
    <xf numFmtId="0" fontId="12" fillId="0" borderId="30" xfId="21" applyNumberFormat="1" applyFont="1" applyFill="1" applyBorder="1" applyAlignment="1" applyProtection="1">
      <alignment horizontal="center" vertical="center"/>
      <protection hidden="1"/>
    </xf>
    <xf numFmtId="0" fontId="12" fillId="0" borderId="30" xfId="21" applyFont="1" applyFill="1" applyBorder="1" applyAlignment="1" applyProtection="1">
      <alignment horizontal="center" vertical="center"/>
      <protection hidden="1"/>
    </xf>
    <xf numFmtId="0" fontId="12" fillId="0" borderId="30" xfId="21" applyFont="1" applyFill="1" applyBorder="1" applyAlignment="1" applyProtection="1">
      <alignment vertical="center" wrapText="1"/>
      <protection hidden="1"/>
    </xf>
    <xf numFmtId="176" fontId="12" fillId="0" borderId="30" xfId="21" applyNumberFormat="1" applyFont="1" applyFill="1" applyBorder="1" applyAlignment="1" applyProtection="1">
      <alignment horizontal="center" vertical="center"/>
      <protection hidden="1"/>
    </xf>
    <xf numFmtId="0" fontId="12" fillId="0" borderId="31" xfId="21" applyFont="1" applyFill="1" applyBorder="1" applyAlignment="1" applyProtection="1">
      <alignment vertical="center" wrapText="1"/>
      <protection hidden="1"/>
    </xf>
    <xf numFmtId="0" fontId="12" fillId="0" borderId="32" xfId="21" applyFont="1" applyFill="1" applyBorder="1" applyAlignment="1" applyProtection="1">
      <alignment vertical="center" wrapText="1"/>
      <protection hidden="1"/>
    </xf>
    <xf numFmtId="0" fontId="12" fillId="0" borderId="0" xfId="21" applyFont="1" applyFill="1" applyBorder="1" applyProtection="1">
      <alignment/>
      <protection hidden="1"/>
    </xf>
    <xf numFmtId="0" fontId="12" fillId="0" borderId="33" xfId="21" applyFont="1" applyFill="1" applyBorder="1" applyAlignment="1" applyProtection="1">
      <alignment horizontal="center" vertical="center"/>
      <protection hidden="1"/>
    </xf>
    <xf numFmtId="0" fontId="12" fillId="0" borderId="1" xfId="21" applyFont="1" applyFill="1" applyBorder="1" applyAlignment="1" applyProtection="1">
      <alignment horizontal="center" vertical="center"/>
      <protection hidden="1"/>
    </xf>
    <xf numFmtId="0" fontId="12" fillId="0" borderId="1" xfId="21" applyFont="1" applyFill="1" applyBorder="1" applyAlignment="1" applyProtection="1">
      <alignment vertical="center" wrapText="1"/>
      <protection hidden="1"/>
    </xf>
    <xf numFmtId="176" fontId="12" fillId="0" borderId="1" xfId="21" applyNumberFormat="1" applyFont="1" applyFill="1" applyBorder="1" applyAlignment="1" applyProtection="1">
      <alignment horizontal="center" vertical="center"/>
      <protection hidden="1"/>
    </xf>
    <xf numFmtId="0" fontId="12" fillId="0" borderId="34" xfId="21" applyFont="1" applyFill="1" applyBorder="1" applyAlignment="1" applyProtection="1">
      <alignment vertical="center" wrapText="1"/>
      <protection hidden="1"/>
    </xf>
    <xf numFmtId="0" fontId="12" fillId="0" borderId="35" xfId="21" applyFont="1" applyFill="1" applyBorder="1" applyAlignment="1" applyProtection="1">
      <alignment horizontal="center" vertical="center"/>
      <protection hidden="1"/>
    </xf>
    <xf numFmtId="0" fontId="12" fillId="0" borderId="36" xfId="21" applyFont="1" applyFill="1" applyBorder="1" applyAlignment="1" applyProtection="1">
      <alignment horizontal="center" vertical="center"/>
      <protection hidden="1"/>
    </xf>
    <xf numFmtId="0" fontId="12" fillId="0" borderId="36" xfId="21" applyFont="1" applyFill="1" applyBorder="1" applyAlignment="1" applyProtection="1">
      <alignment vertical="center" wrapText="1"/>
      <protection hidden="1"/>
    </xf>
    <xf numFmtId="176" fontId="12" fillId="0" borderId="36" xfId="21" applyNumberFormat="1" applyFont="1" applyFill="1" applyBorder="1" applyAlignment="1" applyProtection="1">
      <alignment horizontal="center" vertical="center"/>
      <protection hidden="1"/>
    </xf>
    <xf numFmtId="0" fontId="12" fillId="0" borderId="37" xfId="21" applyFont="1" applyFill="1" applyBorder="1" applyAlignment="1" applyProtection="1">
      <alignment vertical="center" wrapText="1"/>
      <protection hidden="1"/>
    </xf>
    <xf numFmtId="0" fontId="15" fillId="0" borderId="0" xfId="21" applyFont="1" applyFill="1" applyBorder="1" applyAlignment="1" applyProtection="1">
      <alignment horizontal="left"/>
      <protection hidden="1"/>
    </xf>
    <xf numFmtId="0" fontId="15" fillId="0" borderId="0" xfId="21" applyFont="1" applyFill="1" applyBorder="1" applyAlignment="1" applyProtection="1">
      <alignment vertical="center" wrapText="1"/>
      <protection hidden="1"/>
    </xf>
    <xf numFmtId="0" fontId="15" fillId="0" borderId="0" xfId="21" applyFont="1" applyFill="1" applyBorder="1" applyAlignment="1" applyProtection="1">
      <alignment horizontal="center" vertical="center"/>
      <protection hidden="1"/>
    </xf>
    <xf numFmtId="0" fontId="15" fillId="0" borderId="0" xfId="21" applyFont="1" applyFill="1" applyBorder="1" applyAlignment="1" applyProtection="1">
      <alignment horizontal="left" vertical="center"/>
      <protection hidden="1"/>
    </xf>
    <xf numFmtId="0" fontId="12" fillId="0" borderId="0" xfId="21" applyFont="1" applyFill="1" applyBorder="1" applyAlignment="1" applyProtection="1">
      <alignment horizontal="center" vertical="center"/>
      <protection hidden="1"/>
    </xf>
    <xf numFmtId="0" fontId="12" fillId="0" borderId="0" xfId="21" applyFont="1" applyFill="1" applyBorder="1" applyAlignment="1" applyProtection="1">
      <alignment vertical="center" wrapText="1"/>
      <protection hidden="1"/>
    </xf>
    <xf numFmtId="176" fontId="12" fillId="0" borderId="0" xfId="21" applyNumberFormat="1" applyFont="1" applyFill="1" applyBorder="1" applyAlignment="1" applyProtection="1">
      <alignment horizontal="center" vertical="center"/>
      <protection hidden="1"/>
    </xf>
    <xf numFmtId="0" fontId="12" fillId="0" borderId="0" xfId="21" applyFont="1" applyFill="1" applyBorder="1" applyAlignment="1" applyProtection="1">
      <alignment horizontal="center"/>
      <protection hidden="1"/>
    </xf>
    <xf numFmtId="176" fontId="5" fillId="0" borderId="0" xfId="21" applyNumberFormat="1" applyFont="1" applyFill="1" applyBorder="1" applyAlignment="1" applyProtection="1">
      <alignment horizontal="center" vertical="center" wrapText="1"/>
      <protection hidden="1"/>
    </xf>
    <xf numFmtId="176" fontId="15" fillId="0" borderId="0" xfId="21" applyNumberFormat="1" applyFont="1" applyFill="1" applyBorder="1" applyAlignment="1" applyProtection="1">
      <alignment horizontal="center" vertical="center"/>
      <protection hidden="1"/>
    </xf>
    <xf numFmtId="0" fontId="5" fillId="0" borderId="0" xfId="21" applyFont="1" applyFill="1" applyBorder="1" applyAlignment="1" applyProtection="1">
      <alignment horizontal="center" vertical="center"/>
      <protection hidden="1"/>
    </xf>
    <xf numFmtId="176" fontId="5" fillId="0" borderId="0" xfId="21" applyNumberFormat="1" applyFont="1" applyFill="1" applyBorder="1" applyAlignment="1" applyProtection="1">
      <alignment horizontal="center" vertical="center"/>
      <protection hidden="1"/>
    </xf>
    <xf numFmtId="0" fontId="5" fillId="0" borderId="0" xfId="21" applyFont="1" applyFill="1" applyBorder="1" applyAlignment="1" applyProtection="1">
      <alignment vertical="center" wrapText="1"/>
      <protection hidden="1"/>
    </xf>
    <xf numFmtId="192" fontId="5" fillId="2" borderId="1" xfId="0" applyNumberFormat="1" applyFont="1" applyFill="1" applyBorder="1" applyAlignment="1" applyProtection="1">
      <alignment horizontal="right"/>
      <protection locked="0"/>
    </xf>
    <xf numFmtId="192" fontId="5" fillId="2" borderId="1" xfId="0" applyNumberFormat="1" applyFont="1" applyFill="1" applyBorder="1" applyAlignment="1" applyProtection="1">
      <alignment/>
      <protection locked="0"/>
    </xf>
    <xf numFmtId="0" fontId="12" fillId="0" borderId="38" xfId="21" applyFont="1" applyFill="1" applyBorder="1" applyAlignment="1" applyProtection="1">
      <alignment horizontal="center" vertical="center"/>
      <protection hidden="1"/>
    </xf>
    <xf numFmtId="0" fontId="12" fillId="0" borderId="39" xfId="21" applyFont="1" applyFill="1" applyBorder="1" applyAlignment="1" applyProtection="1">
      <alignment horizontal="center" vertical="center"/>
      <protection hidden="1"/>
    </xf>
    <xf numFmtId="0" fontId="12" fillId="0" borderId="39" xfId="21" applyFont="1" applyFill="1" applyBorder="1" applyAlignment="1" applyProtection="1">
      <alignment vertical="center" wrapText="1"/>
      <protection hidden="1"/>
    </xf>
    <xf numFmtId="176" fontId="12" fillId="0" borderId="39" xfId="21" applyNumberFormat="1" applyFont="1" applyFill="1" applyBorder="1" applyAlignment="1" applyProtection="1">
      <alignment horizontal="center" vertical="center"/>
      <protection hidden="1"/>
    </xf>
    <xf numFmtId="0" fontId="12" fillId="0" borderId="40" xfId="21" applyFont="1" applyFill="1" applyBorder="1" applyAlignment="1" applyProtection="1">
      <alignment vertical="center" wrapText="1"/>
      <protection hidden="1"/>
    </xf>
    <xf numFmtId="0" fontId="6" fillId="2" borderId="41" xfId="0" applyFont="1" applyFill="1" applyBorder="1" applyAlignment="1" applyProtection="1">
      <alignment horizontal="center" vertical="center" wrapText="1"/>
      <protection/>
    </xf>
    <xf numFmtId="0" fontId="6" fillId="2" borderId="41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182" fontId="5" fillId="0" borderId="1" xfId="0" applyNumberFormat="1" applyFont="1" applyBorder="1" applyAlignment="1" applyProtection="1">
      <alignment horizontal="right"/>
      <protection locked="0"/>
    </xf>
    <xf numFmtId="183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4" fontId="5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2" fillId="0" borderId="35" xfId="21" applyFont="1" applyFill="1" applyBorder="1" applyAlignment="1" applyProtection="1">
      <alignment horizontal="center" vertical="center" textRotation="255" wrapText="1"/>
      <protection hidden="1"/>
    </xf>
    <xf numFmtId="0" fontId="6" fillId="2" borderId="19" xfId="0" applyFont="1" applyFill="1" applyBorder="1" applyAlignment="1" applyProtection="1">
      <alignment/>
      <protection/>
    </xf>
    <xf numFmtId="0" fontId="6" fillId="2" borderId="42" xfId="0" applyFont="1" applyFill="1" applyBorder="1" applyAlignment="1" applyProtection="1">
      <alignment/>
      <protection/>
    </xf>
    <xf numFmtId="0" fontId="6" fillId="2" borderId="41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43" xfId="0" applyFont="1" applyFill="1" applyBorder="1" applyAlignment="1" applyProtection="1">
      <alignment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8" fillId="2" borderId="5" xfId="0" applyFont="1" applyFill="1" applyBorder="1" applyAlignment="1" applyProtection="1">
      <alignment horizontal="left" vertical="center"/>
      <protection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22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基本症例(WIN)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8"/>
  <sheetViews>
    <sheetView tabSelected="1" workbookViewId="0" topLeftCell="A1">
      <selection activeCell="F6" sqref="F6"/>
    </sheetView>
  </sheetViews>
  <sheetFormatPr defaultColWidth="8.796875" defaultRowHeight="15"/>
  <cols>
    <col min="1" max="1" width="2.8984375" style="1" customWidth="1"/>
    <col min="2" max="2" width="12.8984375" style="3" customWidth="1"/>
    <col min="3" max="4" width="14.8984375" style="3" customWidth="1"/>
    <col min="5" max="5" width="28.5" style="3" customWidth="1"/>
    <col min="6" max="6" width="11.8984375" style="1" customWidth="1"/>
    <col min="7" max="7" width="3.5" style="1" customWidth="1"/>
    <col min="8" max="8" width="5" style="1" customWidth="1"/>
    <col min="9" max="9" width="3.59765625" style="1" customWidth="1"/>
    <col min="10" max="10" width="4.8984375" style="1" customWidth="1"/>
    <col min="11" max="11" width="2.8984375" style="1" customWidth="1"/>
    <col min="12" max="12" width="4.19921875" style="1" customWidth="1"/>
    <col min="13" max="13" width="15" style="1" customWidth="1"/>
    <col min="14" max="14" width="32.5" style="1" customWidth="1"/>
    <col min="15" max="16384" width="10.59765625" style="1" customWidth="1"/>
  </cols>
  <sheetData>
    <row r="1" spans="1:14" ht="14.25">
      <c r="A1" s="17"/>
      <c r="B1" s="5"/>
      <c r="C1" s="5"/>
      <c r="D1" s="5"/>
      <c r="E1" s="5"/>
      <c r="F1" s="17"/>
      <c r="G1" s="17"/>
      <c r="H1" s="17"/>
      <c r="I1" s="17"/>
      <c r="J1" s="17"/>
      <c r="K1" s="17"/>
      <c r="L1" s="17"/>
      <c r="M1" s="17"/>
      <c r="N1" s="17"/>
    </row>
    <row r="2" spans="1:14" ht="22.5" customHeight="1">
      <c r="A2" s="17"/>
      <c r="B2" s="5"/>
      <c r="C2" s="34"/>
      <c r="D2" s="49"/>
      <c r="E2" s="49"/>
      <c r="F2" s="78" t="s">
        <v>24</v>
      </c>
      <c r="G2" s="79"/>
      <c r="H2" s="79"/>
      <c r="I2" s="79"/>
      <c r="J2" s="79"/>
      <c r="K2" s="79"/>
      <c r="L2" s="79"/>
      <c r="M2" s="80"/>
      <c r="N2" s="17"/>
    </row>
    <row r="3" spans="1:14" ht="33" customHeight="1">
      <c r="A3" s="17"/>
      <c r="B3" s="34" t="s">
        <v>25</v>
      </c>
      <c r="C3" s="34"/>
      <c r="D3" s="50"/>
      <c r="E3" s="50"/>
      <c r="F3" s="84" t="s">
        <v>26</v>
      </c>
      <c r="G3" s="21"/>
      <c r="H3" s="21"/>
      <c r="I3" s="21"/>
      <c r="J3" s="21"/>
      <c r="K3" s="21"/>
      <c r="L3" s="21"/>
      <c r="M3" s="56"/>
      <c r="N3" s="17"/>
    </row>
    <row r="4" spans="1:14" ht="22.5" customHeight="1">
      <c r="A4" s="17"/>
      <c r="B4" s="5"/>
      <c r="C4" s="34"/>
      <c r="D4" s="51"/>
      <c r="E4" s="51"/>
      <c r="F4" s="81" t="s">
        <v>27</v>
      </c>
      <c r="G4" s="82"/>
      <c r="H4" s="82"/>
      <c r="I4" s="82"/>
      <c r="J4" s="82"/>
      <c r="K4" s="82"/>
      <c r="L4" s="82"/>
      <c r="M4" s="83"/>
      <c r="N4" s="17"/>
    </row>
    <row r="5" spans="1:14" ht="22.5" customHeight="1">
      <c r="A5" s="17"/>
      <c r="B5" s="5"/>
      <c r="C5" s="34"/>
      <c r="D5" s="21"/>
      <c r="E5" s="5"/>
      <c r="F5" s="17"/>
      <c r="G5" s="26"/>
      <c r="H5" s="26"/>
      <c r="I5" s="26"/>
      <c r="J5" s="17"/>
      <c r="K5" s="17"/>
      <c r="L5" s="17"/>
      <c r="M5" s="17"/>
      <c r="N5" s="17"/>
    </row>
    <row r="6" spans="1:14" s="7" customFormat="1" ht="30" customHeight="1">
      <c r="A6" s="16"/>
      <c r="B6" s="36" t="s">
        <v>28</v>
      </c>
      <c r="C6" s="37"/>
      <c r="D6" s="37"/>
      <c r="E6" s="38"/>
      <c r="F6" s="85"/>
      <c r="G6" s="86"/>
      <c r="H6" s="86"/>
      <c r="I6" s="86"/>
      <c r="J6" s="86"/>
      <c r="K6" s="86"/>
      <c r="L6" s="86"/>
      <c r="M6" s="86"/>
      <c r="N6" s="16"/>
    </row>
    <row r="7" spans="1:14" s="7" customFormat="1" ht="30" customHeight="1">
      <c r="A7" s="16"/>
      <c r="B7" s="39" t="s">
        <v>29</v>
      </c>
      <c r="C7" s="40"/>
      <c r="D7" s="40"/>
      <c r="E7" s="41"/>
      <c r="F7" s="85"/>
      <c r="G7" s="86"/>
      <c r="H7" s="86"/>
      <c r="I7" s="86"/>
      <c r="J7" s="86"/>
      <c r="K7" s="86"/>
      <c r="L7" s="86"/>
      <c r="M7" s="86"/>
      <c r="N7" s="16"/>
    </row>
    <row r="8" spans="1:14" s="7" customFormat="1" ht="30" customHeight="1">
      <c r="A8" s="16"/>
      <c r="B8" s="39" t="s">
        <v>30</v>
      </c>
      <c r="C8" s="40"/>
      <c r="D8" s="40"/>
      <c r="E8" s="43"/>
      <c r="F8" s="63"/>
      <c r="G8" s="30" t="s">
        <v>31</v>
      </c>
      <c r="H8" s="76"/>
      <c r="I8" s="27" t="s">
        <v>32</v>
      </c>
      <c r="J8" s="76"/>
      <c r="K8" s="27" t="s">
        <v>33</v>
      </c>
      <c r="L8" s="27"/>
      <c r="M8" s="74" t="e">
        <f>DATE(F8,H8,J8)</f>
        <v>#NUM!</v>
      </c>
      <c r="N8" s="16"/>
    </row>
    <row r="9" spans="1:14" s="7" customFormat="1" ht="30" customHeight="1">
      <c r="A9" s="16"/>
      <c r="B9" s="39" t="s">
        <v>34</v>
      </c>
      <c r="C9" s="40"/>
      <c r="D9" s="40"/>
      <c r="E9" s="41"/>
      <c r="F9" s="85"/>
      <c r="G9" s="86"/>
      <c r="H9" s="86"/>
      <c r="I9" s="86"/>
      <c r="J9" s="86"/>
      <c r="K9" s="86"/>
      <c r="L9" s="86"/>
      <c r="M9" s="86"/>
      <c r="N9" s="16"/>
    </row>
    <row r="10" spans="1:14" s="7" customFormat="1" ht="30" customHeight="1">
      <c r="A10" s="16"/>
      <c r="B10" s="39" t="s">
        <v>35</v>
      </c>
      <c r="C10" s="40"/>
      <c r="D10" s="40"/>
      <c r="E10" s="41"/>
      <c r="F10" s="64"/>
      <c r="G10" s="30" t="s">
        <v>31</v>
      </c>
      <c r="H10" s="30"/>
      <c r="I10" s="30"/>
      <c r="J10" s="27"/>
      <c r="K10" s="27"/>
      <c r="L10" s="27"/>
      <c r="M10" s="27"/>
      <c r="N10" s="16"/>
    </row>
    <row r="11" spans="1:14" s="8" customFormat="1" ht="30" customHeight="1">
      <c r="A11" s="10"/>
      <c r="B11" s="39" t="s">
        <v>36</v>
      </c>
      <c r="C11" s="40"/>
      <c r="D11" s="44"/>
      <c r="E11" s="41"/>
      <c r="F11" s="42"/>
      <c r="G11" s="65"/>
      <c r="H11" s="65"/>
      <c r="I11" s="65"/>
      <c r="J11" s="62"/>
      <c r="K11" s="62"/>
      <c r="L11" s="62"/>
      <c r="M11" s="62"/>
      <c r="N11" s="10"/>
    </row>
    <row r="12" spans="1:14" s="8" customFormat="1" ht="30" customHeight="1">
      <c r="A12" s="10"/>
      <c r="B12" s="45" t="s">
        <v>37</v>
      </c>
      <c r="C12" s="46"/>
      <c r="D12" s="47"/>
      <c r="E12" s="48"/>
      <c r="F12" s="66"/>
      <c r="G12" s="30" t="s">
        <v>31</v>
      </c>
      <c r="H12" s="77"/>
      <c r="I12" s="27" t="s">
        <v>32</v>
      </c>
      <c r="J12" s="76"/>
      <c r="K12" s="27" t="s">
        <v>33</v>
      </c>
      <c r="L12" s="62"/>
      <c r="M12" s="74" t="e">
        <f>DATE(F12,H12,J12)</f>
        <v>#NUM!</v>
      </c>
      <c r="N12" s="10"/>
    </row>
    <row r="13" spans="1:14" s="2" customFormat="1" ht="14.25">
      <c r="A13" s="26"/>
      <c r="B13" s="5"/>
      <c r="C13" s="5"/>
      <c r="D13" s="5"/>
      <c r="E13" s="5"/>
      <c r="F13" s="19"/>
      <c r="G13" s="6"/>
      <c r="H13" s="6"/>
      <c r="I13" s="6"/>
      <c r="J13" s="6"/>
      <c r="K13" s="6"/>
      <c r="L13" s="6"/>
      <c r="M13" s="6"/>
      <c r="N13" s="6"/>
    </row>
    <row r="14" spans="1:14" s="2" customFormat="1" ht="33" customHeight="1">
      <c r="A14" s="26"/>
      <c r="B14" s="61" t="s">
        <v>38</v>
      </c>
      <c r="C14" s="5"/>
      <c r="D14" s="5"/>
      <c r="E14" s="5"/>
      <c r="F14" s="19"/>
      <c r="G14" s="6"/>
      <c r="H14" s="6"/>
      <c r="I14" s="6"/>
      <c r="J14" s="6"/>
      <c r="K14" s="6"/>
      <c r="L14" s="6"/>
      <c r="M14" s="6"/>
      <c r="N14" s="75"/>
    </row>
    <row r="15" spans="1:14" s="2" customFormat="1" ht="14.25">
      <c r="A15" s="26"/>
      <c r="B15" s="5"/>
      <c r="C15" s="5"/>
      <c r="D15" s="5"/>
      <c r="E15" s="5"/>
      <c r="F15" s="19"/>
      <c r="G15" s="6"/>
      <c r="H15" s="6"/>
      <c r="I15" s="6"/>
      <c r="J15" s="6"/>
      <c r="K15" s="6"/>
      <c r="L15" s="6"/>
      <c r="M15" s="6"/>
      <c r="N15" s="6"/>
    </row>
    <row r="16" spans="1:14" s="2" customFormat="1" ht="14.25">
      <c r="A16" s="26"/>
      <c r="B16" s="5"/>
      <c r="C16" s="5"/>
      <c r="D16" s="5"/>
      <c r="E16" s="5"/>
      <c r="F16" s="19"/>
      <c r="G16" s="6"/>
      <c r="H16" s="6"/>
      <c r="I16" s="6"/>
      <c r="J16" s="6"/>
      <c r="K16" s="6"/>
      <c r="L16" s="6"/>
      <c r="M16" s="6"/>
      <c r="N16" s="6"/>
    </row>
    <row r="17" spans="1:14" s="2" customFormat="1" ht="14.25">
      <c r="A17" s="26"/>
      <c r="B17" s="5"/>
      <c r="C17" s="5"/>
      <c r="D17" s="5"/>
      <c r="E17" s="5"/>
      <c r="F17" s="19"/>
      <c r="G17" s="6"/>
      <c r="H17" s="6"/>
      <c r="I17" s="6"/>
      <c r="J17" s="6"/>
      <c r="K17" s="6"/>
      <c r="L17" s="6"/>
      <c r="M17" s="6"/>
      <c r="N17" s="6"/>
    </row>
    <row r="18" spans="1:14" s="2" customFormat="1" ht="14.25">
      <c r="A18" s="26"/>
      <c r="B18" s="5"/>
      <c r="C18" s="5"/>
      <c r="D18" s="5"/>
      <c r="E18" s="5"/>
      <c r="F18" s="19"/>
      <c r="G18" s="6"/>
      <c r="H18" s="6"/>
      <c r="I18" s="6"/>
      <c r="J18" s="6"/>
      <c r="K18" s="6"/>
      <c r="L18" s="6"/>
      <c r="M18" s="6"/>
      <c r="N18" s="6"/>
    </row>
    <row r="19" spans="1:14" s="2" customFormat="1" ht="14.25">
      <c r="A19" s="26"/>
      <c r="B19" s="5"/>
      <c r="C19" s="5"/>
      <c r="D19" s="5"/>
      <c r="E19" s="5"/>
      <c r="F19" s="19"/>
      <c r="G19" s="6"/>
      <c r="H19" s="6"/>
      <c r="I19" s="6"/>
      <c r="J19" s="6"/>
      <c r="K19" s="6"/>
      <c r="L19" s="6"/>
      <c r="M19" s="6"/>
      <c r="N19" s="6"/>
    </row>
    <row r="20" spans="1:14" s="2" customFormat="1" ht="14.25">
      <c r="A20" s="26"/>
      <c r="B20" s="5"/>
      <c r="C20" s="5"/>
      <c r="D20" s="5"/>
      <c r="E20" s="5"/>
      <c r="F20" s="19"/>
      <c r="G20" s="6"/>
      <c r="H20" s="6"/>
      <c r="I20" s="6"/>
      <c r="J20" s="6"/>
      <c r="K20" s="6"/>
      <c r="L20" s="6"/>
      <c r="M20" s="6"/>
      <c r="N20" s="6"/>
    </row>
    <row r="21" spans="1:14" s="2" customFormat="1" ht="14.25">
      <c r="A21" s="26"/>
      <c r="B21" s="5"/>
      <c r="C21" s="5"/>
      <c r="D21" s="5"/>
      <c r="E21" s="5"/>
      <c r="F21" s="19"/>
      <c r="G21" s="6"/>
      <c r="H21" s="6"/>
      <c r="I21" s="6"/>
      <c r="J21" s="6"/>
      <c r="K21" s="6"/>
      <c r="L21" s="6"/>
      <c r="M21" s="6"/>
      <c r="N21" s="6"/>
    </row>
    <row r="22" spans="1:14" s="2" customFormat="1" ht="14.25">
      <c r="A22" s="26"/>
      <c r="B22" s="5"/>
      <c r="C22" s="5"/>
      <c r="D22" s="5"/>
      <c r="E22" s="5"/>
      <c r="F22" s="19"/>
      <c r="G22" s="6"/>
      <c r="H22" s="6"/>
      <c r="I22" s="6"/>
      <c r="J22" s="6"/>
      <c r="K22" s="6"/>
      <c r="L22" s="6"/>
      <c r="M22" s="6"/>
      <c r="N22" s="6"/>
    </row>
    <row r="23" spans="1:14" s="2" customFormat="1" ht="14.25">
      <c r="A23" s="26"/>
      <c r="B23" s="5"/>
      <c r="C23" s="5"/>
      <c r="D23" s="5"/>
      <c r="E23" s="5"/>
      <c r="F23" s="19"/>
      <c r="G23" s="6"/>
      <c r="H23" s="6"/>
      <c r="I23" s="6"/>
      <c r="J23" s="6"/>
      <c r="K23" s="6"/>
      <c r="L23" s="6"/>
      <c r="M23" s="6"/>
      <c r="N23" s="6"/>
    </row>
    <row r="24" spans="1:14" s="2" customFormat="1" ht="14.25">
      <c r="A24" s="26"/>
      <c r="B24" s="5"/>
      <c r="C24" s="5"/>
      <c r="D24" s="5"/>
      <c r="E24" s="5"/>
      <c r="F24" s="19"/>
      <c r="G24" s="6"/>
      <c r="H24" s="6"/>
      <c r="I24" s="6"/>
      <c r="J24" s="6"/>
      <c r="K24" s="6"/>
      <c r="L24" s="6"/>
      <c r="M24" s="6"/>
      <c r="N24" s="6"/>
    </row>
    <row r="25" spans="1:14" s="2" customFormat="1" ht="14.25">
      <c r="A25" s="26"/>
      <c r="B25" s="5"/>
      <c r="C25" s="5"/>
      <c r="D25" s="5"/>
      <c r="E25" s="5"/>
      <c r="F25" s="19"/>
      <c r="G25" s="6"/>
      <c r="H25" s="6"/>
      <c r="I25" s="6"/>
      <c r="J25" s="6"/>
      <c r="K25" s="6"/>
      <c r="L25" s="6"/>
      <c r="M25" s="6"/>
      <c r="N25" s="6"/>
    </row>
    <row r="26" spans="1:14" s="2" customFormat="1" ht="14.25">
      <c r="A26" s="26"/>
      <c r="B26" s="5"/>
      <c r="C26" s="5"/>
      <c r="D26" s="5"/>
      <c r="E26" s="5"/>
      <c r="F26" s="19"/>
      <c r="G26" s="6"/>
      <c r="H26" s="6"/>
      <c r="I26" s="6"/>
      <c r="J26" s="6"/>
      <c r="K26" s="6"/>
      <c r="L26" s="6"/>
      <c r="M26" s="6"/>
      <c r="N26" s="6"/>
    </row>
    <row r="27" spans="1:14" s="2" customFormat="1" ht="14.25">
      <c r="A27" s="26"/>
      <c r="B27" s="5"/>
      <c r="C27" s="5"/>
      <c r="D27" s="5"/>
      <c r="E27" s="5"/>
      <c r="F27" s="19"/>
      <c r="G27" s="6"/>
      <c r="H27" s="6"/>
      <c r="I27" s="6"/>
      <c r="J27" s="6"/>
      <c r="K27" s="6"/>
      <c r="L27" s="6"/>
      <c r="M27" s="6"/>
      <c r="N27" s="6"/>
    </row>
    <row r="28" spans="1:14" s="2" customFormat="1" ht="14.25">
      <c r="A28" s="26"/>
      <c r="B28" s="5"/>
      <c r="C28" s="5"/>
      <c r="D28" s="5"/>
      <c r="E28" s="5"/>
      <c r="F28" s="19"/>
      <c r="G28" s="6"/>
      <c r="H28" s="6"/>
      <c r="I28" s="6"/>
      <c r="J28" s="6"/>
      <c r="K28" s="6"/>
      <c r="L28" s="6"/>
      <c r="M28" s="6"/>
      <c r="N28" s="6"/>
    </row>
    <row r="29" spans="1:14" s="2" customFormat="1" ht="14.25">
      <c r="A29" s="26"/>
      <c r="B29" s="5"/>
      <c r="C29" s="5"/>
      <c r="D29" s="5"/>
      <c r="E29" s="5"/>
      <c r="F29" s="19"/>
      <c r="G29" s="6"/>
      <c r="H29" s="6"/>
      <c r="I29" s="6"/>
      <c r="J29" s="6"/>
      <c r="K29" s="6"/>
      <c r="L29" s="6"/>
      <c r="M29" s="6"/>
      <c r="N29" s="6"/>
    </row>
    <row r="30" spans="1:14" s="2" customFormat="1" ht="14.25">
      <c r="A30" s="26"/>
      <c r="B30" s="5"/>
      <c r="C30" s="5"/>
      <c r="D30" s="5"/>
      <c r="E30" s="5"/>
      <c r="F30" s="19"/>
      <c r="G30" s="6"/>
      <c r="H30" s="6"/>
      <c r="I30" s="6"/>
      <c r="J30" s="6"/>
      <c r="K30" s="6"/>
      <c r="L30" s="6"/>
      <c r="M30" s="6"/>
      <c r="N30" s="6"/>
    </row>
    <row r="31" spans="1:14" s="2" customFormat="1" ht="14.25">
      <c r="A31" s="26"/>
      <c r="B31" s="5"/>
      <c r="C31" s="5"/>
      <c r="D31" s="5"/>
      <c r="E31" s="5"/>
      <c r="F31" s="19"/>
      <c r="G31" s="6"/>
      <c r="H31" s="6"/>
      <c r="I31" s="6"/>
      <c r="J31" s="6"/>
      <c r="K31" s="6"/>
      <c r="L31" s="6"/>
      <c r="M31" s="6"/>
      <c r="N31" s="6"/>
    </row>
    <row r="32" spans="1:14" s="2" customFormat="1" ht="14.25">
      <c r="A32" s="26"/>
      <c r="B32" s="5"/>
      <c r="C32" s="5"/>
      <c r="D32" s="5"/>
      <c r="E32" s="5"/>
      <c r="F32" s="19"/>
      <c r="G32" s="6"/>
      <c r="H32" s="6"/>
      <c r="I32" s="6"/>
      <c r="J32" s="6"/>
      <c r="K32" s="6"/>
      <c r="L32" s="6"/>
      <c r="M32" s="6"/>
      <c r="N32" s="6"/>
    </row>
    <row r="33" spans="1:14" s="2" customFormat="1" ht="14.25">
      <c r="A33" s="26"/>
      <c r="B33" s="5"/>
      <c r="C33" s="5"/>
      <c r="D33" s="5"/>
      <c r="E33" s="5"/>
      <c r="F33" s="19"/>
      <c r="G33" s="6"/>
      <c r="H33" s="6"/>
      <c r="I33" s="6"/>
      <c r="J33" s="6"/>
      <c r="K33" s="6"/>
      <c r="L33" s="6"/>
      <c r="M33" s="6"/>
      <c r="N33" s="6"/>
    </row>
    <row r="34" spans="1:14" s="2" customFormat="1" ht="14.25">
      <c r="A34" s="26"/>
      <c r="B34" s="5"/>
      <c r="C34" s="5"/>
      <c r="D34" s="5"/>
      <c r="E34" s="5"/>
      <c r="F34" s="19"/>
      <c r="G34" s="6"/>
      <c r="H34" s="6"/>
      <c r="I34" s="6"/>
      <c r="J34" s="6"/>
      <c r="K34" s="6"/>
      <c r="L34" s="6"/>
      <c r="M34" s="6"/>
      <c r="N34" s="6"/>
    </row>
    <row r="35" spans="1:14" s="2" customFormat="1" ht="14.25">
      <c r="A35" s="26"/>
      <c r="B35" s="5"/>
      <c r="C35" s="5"/>
      <c r="D35" s="5"/>
      <c r="E35" s="5"/>
      <c r="F35" s="19"/>
      <c r="G35" s="6"/>
      <c r="H35" s="6"/>
      <c r="I35" s="6"/>
      <c r="J35" s="6"/>
      <c r="K35" s="6"/>
      <c r="L35" s="6"/>
      <c r="M35" s="6"/>
      <c r="N35" s="6"/>
    </row>
    <row r="36" spans="1:14" s="2" customFormat="1" ht="14.25">
      <c r="A36" s="26"/>
      <c r="B36" s="5"/>
      <c r="C36" s="5"/>
      <c r="D36" s="5"/>
      <c r="E36" s="5"/>
      <c r="F36" s="19"/>
      <c r="G36" s="6"/>
      <c r="H36" s="6"/>
      <c r="I36" s="6"/>
      <c r="J36" s="6"/>
      <c r="K36" s="6"/>
      <c r="L36" s="6"/>
      <c r="M36" s="6"/>
      <c r="N36" s="6"/>
    </row>
    <row r="37" spans="1:14" s="2" customFormat="1" ht="14.25">
      <c r="A37" s="26"/>
      <c r="B37" s="5"/>
      <c r="C37" s="5"/>
      <c r="D37" s="5"/>
      <c r="E37" s="5"/>
      <c r="F37" s="19"/>
      <c r="G37" s="6"/>
      <c r="H37" s="6"/>
      <c r="I37" s="6"/>
      <c r="J37" s="6"/>
      <c r="K37" s="6"/>
      <c r="L37" s="6"/>
      <c r="M37" s="6"/>
      <c r="N37" s="6"/>
    </row>
    <row r="38" spans="1:14" s="2" customFormat="1" ht="14.25">
      <c r="A38" s="26"/>
      <c r="B38" s="5"/>
      <c r="C38" s="5"/>
      <c r="D38" s="5"/>
      <c r="E38" s="5"/>
      <c r="F38" s="19"/>
      <c r="G38" s="6"/>
      <c r="H38" s="6"/>
      <c r="I38" s="6"/>
      <c r="J38" s="6"/>
      <c r="K38" s="6"/>
      <c r="L38" s="6"/>
      <c r="M38" s="6"/>
      <c r="N38" s="6"/>
    </row>
    <row r="39" spans="1:14" s="2" customFormat="1" ht="14.25">
      <c r="A39" s="26"/>
      <c r="B39" s="5"/>
      <c r="C39" s="5"/>
      <c r="D39" s="5"/>
      <c r="E39" s="5"/>
      <c r="F39" s="19"/>
      <c r="G39" s="6"/>
      <c r="H39" s="6"/>
      <c r="I39" s="6"/>
      <c r="J39" s="6"/>
      <c r="K39" s="6"/>
      <c r="L39" s="6"/>
      <c r="M39" s="6"/>
      <c r="N39" s="6"/>
    </row>
    <row r="40" spans="1:14" s="2" customFormat="1" ht="14.25">
      <c r="A40" s="26"/>
      <c r="B40" s="5"/>
      <c r="C40" s="5"/>
      <c r="D40" s="5"/>
      <c r="E40" s="5"/>
      <c r="F40" s="19"/>
      <c r="G40" s="6"/>
      <c r="H40" s="6"/>
      <c r="I40" s="6"/>
      <c r="J40" s="6"/>
      <c r="K40" s="6"/>
      <c r="L40" s="6"/>
      <c r="M40" s="6"/>
      <c r="N40" s="6"/>
    </row>
    <row r="41" spans="1:14" s="2" customFormat="1" ht="14.25">
      <c r="A41" s="26"/>
      <c r="B41" s="5"/>
      <c r="C41" s="5"/>
      <c r="D41" s="5"/>
      <c r="E41" s="5"/>
      <c r="F41" s="19"/>
      <c r="G41" s="6"/>
      <c r="H41" s="6"/>
      <c r="I41" s="6"/>
      <c r="J41" s="6"/>
      <c r="K41" s="6"/>
      <c r="L41" s="6"/>
      <c r="M41" s="6"/>
      <c r="N41" s="6"/>
    </row>
    <row r="42" spans="1:14" s="2" customFormat="1" ht="14.25">
      <c r="A42" s="26"/>
      <c r="B42" s="5"/>
      <c r="C42" s="5"/>
      <c r="D42" s="5"/>
      <c r="E42" s="5"/>
      <c r="F42" s="19"/>
      <c r="G42" s="6"/>
      <c r="H42" s="6"/>
      <c r="I42" s="6"/>
      <c r="J42" s="6"/>
      <c r="K42" s="6"/>
      <c r="L42" s="6"/>
      <c r="M42" s="6"/>
      <c r="N42" s="6"/>
    </row>
    <row r="43" spans="1:14" s="2" customFormat="1" ht="14.25">
      <c r="A43" s="26"/>
      <c r="B43" s="5"/>
      <c r="C43" s="5"/>
      <c r="D43" s="5"/>
      <c r="E43" s="5"/>
      <c r="F43" s="19"/>
      <c r="G43" s="6"/>
      <c r="H43" s="6"/>
      <c r="I43" s="6"/>
      <c r="J43" s="6"/>
      <c r="K43" s="6"/>
      <c r="L43" s="6"/>
      <c r="M43" s="6"/>
      <c r="N43" s="6"/>
    </row>
    <row r="44" spans="1:14" s="2" customFormat="1" ht="14.25">
      <c r="A44" s="26"/>
      <c r="B44" s="5"/>
      <c r="C44" s="5"/>
      <c r="D44" s="5"/>
      <c r="E44" s="5"/>
      <c r="F44" s="19"/>
      <c r="G44" s="6"/>
      <c r="H44" s="6"/>
      <c r="I44" s="6"/>
      <c r="J44" s="6"/>
      <c r="K44" s="6"/>
      <c r="L44" s="6"/>
      <c r="M44" s="6"/>
      <c r="N44" s="6"/>
    </row>
    <row r="45" spans="1:14" s="2" customFormat="1" ht="14.25">
      <c r="A45" s="26"/>
      <c r="B45" s="5"/>
      <c r="C45" s="5"/>
      <c r="D45" s="5"/>
      <c r="E45" s="5"/>
      <c r="F45" s="19"/>
      <c r="G45" s="6"/>
      <c r="H45" s="6"/>
      <c r="I45" s="6"/>
      <c r="J45" s="6"/>
      <c r="K45" s="6"/>
      <c r="L45" s="6"/>
      <c r="M45" s="6"/>
      <c r="N45" s="6"/>
    </row>
    <row r="46" spans="1:14" s="2" customFormat="1" ht="14.25">
      <c r="A46" s="26"/>
      <c r="B46" s="5"/>
      <c r="C46" s="5"/>
      <c r="D46" s="5"/>
      <c r="E46" s="5"/>
      <c r="F46" s="19"/>
      <c r="G46" s="6"/>
      <c r="H46" s="6"/>
      <c r="I46" s="6"/>
      <c r="J46" s="6"/>
      <c r="K46" s="6"/>
      <c r="L46" s="6"/>
      <c r="M46" s="6"/>
      <c r="N46" s="6"/>
    </row>
    <row r="47" spans="1:6" s="2" customFormat="1" ht="14.25">
      <c r="A47" s="35"/>
      <c r="B47" s="3"/>
      <c r="C47" s="3"/>
      <c r="D47" s="3"/>
      <c r="E47" s="3"/>
      <c r="F47" s="20"/>
    </row>
    <row r="48" spans="1:6" s="2" customFormat="1" ht="14.25">
      <c r="A48" s="35"/>
      <c r="B48" s="3"/>
      <c r="C48" s="3"/>
      <c r="D48" s="3"/>
      <c r="E48" s="3"/>
      <c r="F48" s="20"/>
    </row>
    <row r="49" spans="1:6" s="2" customFormat="1" ht="14.25">
      <c r="A49" s="35"/>
      <c r="B49" s="3"/>
      <c r="C49" s="3"/>
      <c r="D49" s="3"/>
      <c r="E49" s="3"/>
      <c r="F49" s="20"/>
    </row>
    <row r="50" spans="1:6" s="2" customFormat="1" ht="14.25">
      <c r="A50" s="35"/>
      <c r="B50" s="3"/>
      <c r="C50" s="3"/>
      <c r="D50" s="3"/>
      <c r="E50" s="3"/>
      <c r="F50" s="20"/>
    </row>
    <row r="51" spans="1:6" s="2" customFormat="1" ht="14.25">
      <c r="A51" s="35"/>
      <c r="B51" s="3"/>
      <c r="C51" s="3"/>
      <c r="D51" s="3"/>
      <c r="E51" s="3"/>
      <c r="F51" s="20"/>
    </row>
    <row r="52" spans="1:6" s="2" customFormat="1" ht="14.25">
      <c r="A52" s="35"/>
      <c r="B52" s="3"/>
      <c r="C52" s="3"/>
      <c r="D52" s="3"/>
      <c r="E52" s="3"/>
      <c r="F52" s="20"/>
    </row>
    <row r="53" spans="1:6" s="2" customFormat="1" ht="14.25">
      <c r="A53" s="35"/>
      <c r="B53" s="3"/>
      <c r="C53" s="3"/>
      <c r="D53" s="3"/>
      <c r="E53" s="3"/>
      <c r="F53" s="20"/>
    </row>
    <row r="54" spans="1:6" s="2" customFormat="1" ht="14.25">
      <c r="A54" s="35"/>
      <c r="B54" s="3"/>
      <c r="C54" s="3"/>
      <c r="D54" s="3"/>
      <c r="E54" s="3"/>
      <c r="F54" s="20"/>
    </row>
    <row r="55" spans="1:6" s="2" customFormat="1" ht="14.25">
      <c r="A55" s="35"/>
      <c r="B55" s="3"/>
      <c r="C55" s="3"/>
      <c r="D55" s="3"/>
      <c r="E55" s="3"/>
      <c r="F55" s="20"/>
    </row>
    <row r="56" spans="1:6" s="2" customFormat="1" ht="14.25">
      <c r="A56" s="35"/>
      <c r="B56" s="3"/>
      <c r="C56" s="3"/>
      <c r="D56" s="3"/>
      <c r="E56" s="3"/>
      <c r="F56" s="20"/>
    </row>
    <row r="57" spans="1:6" s="2" customFormat="1" ht="14.25">
      <c r="A57" s="35"/>
      <c r="B57" s="3"/>
      <c r="C57" s="3"/>
      <c r="D57" s="3"/>
      <c r="E57" s="3"/>
      <c r="F57" s="20"/>
    </row>
    <row r="58" spans="1:6" s="2" customFormat="1" ht="14.25">
      <c r="A58" s="35"/>
      <c r="B58" s="3"/>
      <c r="C58" s="3"/>
      <c r="D58" s="3"/>
      <c r="E58" s="3"/>
      <c r="F58" s="20"/>
    </row>
    <row r="59" spans="1:6" s="2" customFormat="1" ht="14.25">
      <c r="A59" s="35"/>
      <c r="B59" s="3"/>
      <c r="C59" s="3"/>
      <c r="D59" s="3"/>
      <c r="E59" s="3"/>
      <c r="F59" s="20"/>
    </row>
    <row r="60" spans="1:6" s="2" customFormat="1" ht="14.25">
      <c r="A60" s="35"/>
      <c r="B60" s="3"/>
      <c r="C60" s="3"/>
      <c r="D60" s="3"/>
      <c r="E60" s="3"/>
      <c r="F60" s="20"/>
    </row>
    <row r="61" spans="1:6" s="2" customFormat="1" ht="14.25">
      <c r="A61" s="35"/>
      <c r="B61" s="3"/>
      <c r="C61" s="3"/>
      <c r="D61" s="3"/>
      <c r="E61" s="3"/>
      <c r="F61" s="20"/>
    </row>
    <row r="62" spans="1:6" s="2" customFormat="1" ht="14.25">
      <c r="A62" s="35"/>
      <c r="B62" s="3"/>
      <c r="C62" s="3"/>
      <c r="D62" s="3"/>
      <c r="E62" s="3"/>
      <c r="F62" s="20"/>
    </row>
    <row r="63" spans="1:6" s="2" customFormat="1" ht="14.25">
      <c r="A63" s="35"/>
      <c r="B63" s="3"/>
      <c r="C63" s="3"/>
      <c r="D63" s="3"/>
      <c r="E63" s="3"/>
      <c r="F63" s="20"/>
    </row>
    <row r="64" spans="1:6" s="2" customFormat="1" ht="14.25">
      <c r="A64" s="35"/>
      <c r="B64" s="3"/>
      <c r="C64" s="3"/>
      <c r="D64" s="3"/>
      <c r="E64" s="3"/>
      <c r="F64" s="20"/>
    </row>
    <row r="65" spans="1:6" s="2" customFormat="1" ht="14.25">
      <c r="A65" s="35"/>
      <c r="B65" s="3"/>
      <c r="C65" s="3"/>
      <c r="D65" s="3"/>
      <c r="E65" s="3"/>
      <c r="F65" s="20"/>
    </row>
    <row r="66" spans="1:6" s="2" customFormat="1" ht="14.25">
      <c r="A66" s="35"/>
      <c r="B66" s="3"/>
      <c r="C66" s="3"/>
      <c r="D66" s="3"/>
      <c r="E66" s="3"/>
      <c r="F66" s="20"/>
    </row>
    <row r="67" spans="1:6" s="2" customFormat="1" ht="14.25">
      <c r="A67" s="35"/>
      <c r="B67" s="3"/>
      <c r="C67" s="3"/>
      <c r="D67" s="3"/>
      <c r="E67" s="3"/>
      <c r="F67" s="20"/>
    </row>
    <row r="68" spans="1:6" s="2" customFormat="1" ht="14.25">
      <c r="A68" s="35"/>
      <c r="B68" s="3"/>
      <c r="C68" s="3"/>
      <c r="D68" s="3"/>
      <c r="E68" s="3"/>
      <c r="F68" s="20"/>
    </row>
    <row r="69" spans="1:6" s="2" customFormat="1" ht="14.25">
      <c r="A69" s="35"/>
      <c r="B69" s="3"/>
      <c r="C69" s="3"/>
      <c r="D69" s="3"/>
      <c r="E69" s="3"/>
      <c r="F69" s="20"/>
    </row>
    <row r="70" spans="1:6" s="2" customFormat="1" ht="14.25">
      <c r="A70" s="35"/>
      <c r="B70" s="3"/>
      <c r="C70" s="3"/>
      <c r="D70" s="3"/>
      <c r="E70" s="3"/>
      <c r="F70" s="20"/>
    </row>
    <row r="71" spans="1:6" s="2" customFormat="1" ht="14.25">
      <c r="A71" s="35"/>
      <c r="B71" s="3"/>
      <c r="C71" s="3"/>
      <c r="D71" s="3"/>
      <c r="E71" s="3"/>
      <c r="F71" s="20"/>
    </row>
    <row r="72" spans="1:6" s="2" customFormat="1" ht="14.25">
      <c r="A72" s="35"/>
      <c r="B72" s="3"/>
      <c r="C72" s="3"/>
      <c r="D72" s="3"/>
      <c r="E72" s="3"/>
      <c r="F72" s="20"/>
    </row>
    <row r="73" spans="1:6" s="2" customFormat="1" ht="14.25">
      <c r="A73" s="35"/>
      <c r="B73" s="3"/>
      <c r="C73" s="3"/>
      <c r="D73" s="3"/>
      <c r="E73" s="3"/>
      <c r="F73" s="20"/>
    </row>
    <row r="74" spans="1:6" s="2" customFormat="1" ht="14.25">
      <c r="A74" s="35"/>
      <c r="B74" s="3"/>
      <c r="C74" s="3"/>
      <c r="D74" s="3"/>
      <c r="E74" s="3"/>
      <c r="F74" s="20"/>
    </row>
    <row r="75" spans="1:6" s="2" customFormat="1" ht="14.25">
      <c r="A75" s="35"/>
      <c r="B75" s="3"/>
      <c r="C75" s="3"/>
      <c r="D75" s="3"/>
      <c r="E75" s="3"/>
      <c r="F75" s="20"/>
    </row>
    <row r="76" spans="1:6" s="2" customFormat="1" ht="14.25">
      <c r="A76" s="35"/>
      <c r="B76" s="3"/>
      <c r="C76" s="3"/>
      <c r="D76" s="3"/>
      <c r="E76" s="3"/>
      <c r="F76" s="20"/>
    </row>
    <row r="77" spans="1:6" s="2" customFormat="1" ht="14.25">
      <c r="A77" s="35"/>
      <c r="B77" s="3"/>
      <c r="C77" s="3"/>
      <c r="D77" s="3"/>
      <c r="E77" s="3"/>
      <c r="F77" s="20"/>
    </row>
    <row r="78" spans="1:6" s="2" customFormat="1" ht="14.25">
      <c r="A78" s="35"/>
      <c r="B78" s="3"/>
      <c r="C78" s="3"/>
      <c r="D78" s="3"/>
      <c r="E78" s="3"/>
      <c r="F78" s="20"/>
    </row>
    <row r="79" spans="1:6" s="2" customFormat="1" ht="14.25">
      <c r="A79" s="35"/>
      <c r="B79" s="3"/>
      <c r="C79" s="3"/>
      <c r="D79" s="3"/>
      <c r="E79" s="3"/>
      <c r="F79" s="20"/>
    </row>
    <row r="80" spans="1:6" s="2" customFormat="1" ht="14.25">
      <c r="A80" s="35"/>
      <c r="B80" s="3"/>
      <c r="C80" s="3"/>
      <c r="D80" s="3"/>
      <c r="E80" s="3"/>
      <c r="F80" s="20"/>
    </row>
    <row r="81" spans="1:6" s="2" customFormat="1" ht="14.25">
      <c r="A81" s="35"/>
      <c r="B81" s="3"/>
      <c r="C81" s="3"/>
      <c r="D81" s="3"/>
      <c r="E81" s="3"/>
      <c r="F81" s="20"/>
    </row>
    <row r="82" spans="1:6" s="2" customFormat="1" ht="14.25">
      <c r="A82" s="35"/>
      <c r="B82" s="3"/>
      <c r="C82" s="3"/>
      <c r="D82" s="3"/>
      <c r="E82" s="3"/>
      <c r="F82" s="20"/>
    </row>
    <row r="83" spans="1:6" s="2" customFormat="1" ht="14.25">
      <c r="A83" s="35"/>
      <c r="B83" s="3"/>
      <c r="C83" s="3"/>
      <c r="D83" s="3"/>
      <c r="E83" s="3"/>
      <c r="F83" s="20"/>
    </row>
    <row r="84" spans="1:6" s="2" customFormat="1" ht="14.25">
      <c r="A84" s="35"/>
      <c r="B84" s="3"/>
      <c r="C84" s="3"/>
      <c r="D84" s="3"/>
      <c r="E84" s="3"/>
      <c r="F84" s="20"/>
    </row>
    <row r="85" spans="1:6" s="2" customFormat="1" ht="14.25">
      <c r="A85" s="35"/>
      <c r="B85" s="3"/>
      <c r="C85" s="3"/>
      <c r="D85" s="3"/>
      <c r="E85" s="3"/>
      <c r="F85" s="20"/>
    </row>
    <row r="86" spans="1:6" s="2" customFormat="1" ht="14.25">
      <c r="A86" s="35"/>
      <c r="B86" s="3"/>
      <c r="C86" s="3"/>
      <c r="D86" s="3"/>
      <c r="E86" s="3"/>
      <c r="F86" s="20"/>
    </row>
    <row r="87" spans="1:6" s="2" customFormat="1" ht="14.25">
      <c r="A87" s="35"/>
      <c r="B87" s="3"/>
      <c r="C87" s="3"/>
      <c r="D87" s="3"/>
      <c r="E87" s="3"/>
      <c r="F87" s="20"/>
    </row>
    <row r="88" spans="1:6" s="2" customFormat="1" ht="14.25">
      <c r="A88" s="35"/>
      <c r="B88" s="3"/>
      <c r="C88" s="3"/>
      <c r="D88" s="3"/>
      <c r="E88" s="3"/>
      <c r="F88" s="20"/>
    </row>
    <row r="89" spans="1:6" s="2" customFormat="1" ht="14.25">
      <c r="A89" s="35"/>
      <c r="B89" s="3"/>
      <c r="C89" s="3"/>
      <c r="D89" s="3"/>
      <c r="E89" s="3"/>
      <c r="F89" s="20"/>
    </row>
    <row r="90" spans="1:6" s="2" customFormat="1" ht="14.25">
      <c r="A90" s="35"/>
      <c r="B90" s="3"/>
      <c r="C90" s="3"/>
      <c r="D90" s="3"/>
      <c r="E90" s="3"/>
      <c r="F90" s="20"/>
    </row>
    <row r="91" spans="1:6" s="2" customFormat="1" ht="14.25">
      <c r="A91" s="35"/>
      <c r="B91" s="3"/>
      <c r="C91" s="3"/>
      <c r="D91" s="3"/>
      <c r="E91" s="3"/>
      <c r="F91" s="20"/>
    </row>
    <row r="92" spans="1:6" s="2" customFormat="1" ht="14.25">
      <c r="A92" s="35"/>
      <c r="B92" s="3"/>
      <c r="C92" s="3"/>
      <c r="D92" s="3"/>
      <c r="E92" s="3"/>
      <c r="F92" s="20"/>
    </row>
    <row r="93" spans="1:6" s="2" customFormat="1" ht="14.25">
      <c r="A93" s="35"/>
      <c r="B93" s="3"/>
      <c r="C93" s="3"/>
      <c r="D93" s="3"/>
      <c r="E93" s="3"/>
      <c r="F93" s="20"/>
    </row>
    <row r="94" spans="1:6" s="2" customFormat="1" ht="14.25">
      <c r="A94" s="35"/>
      <c r="B94" s="3"/>
      <c r="C94" s="3"/>
      <c r="D94" s="3"/>
      <c r="E94" s="3"/>
      <c r="F94" s="20"/>
    </row>
    <row r="95" spans="1:6" s="2" customFormat="1" ht="14.25">
      <c r="A95" s="35"/>
      <c r="B95" s="3"/>
      <c r="C95" s="3"/>
      <c r="D95" s="3"/>
      <c r="E95" s="3"/>
      <c r="F95" s="20"/>
    </row>
    <row r="96" spans="1:6" s="2" customFormat="1" ht="14.25">
      <c r="A96" s="35"/>
      <c r="B96" s="3"/>
      <c r="C96" s="3"/>
      <c r="D96" s="3"/>
      <c r="E96" s="3"/>
      <c r="F96" s="20"/>
    </row>
    <row r="97" spans="1:6" s="2" customFormat="1" ht="14.25">
      <c r="A97" s="35"/>
      <c r="B97" s="3"/>
      <c r="C97" s="3"/>
      <c r="D97" s="3"/>
      <c r="E97" s="3"/>
      <c r="F97" s="20"/>
    </row>
    <row r="98" spans="1:6" s="2" customFormat="1" ht="14.25">
      <c r="A98" s="35"/>
      <c r="B98" s="3"/>
      <c r="C98" s="3"/>
      <c r="D98" s="3"/>
      <c r="E98" s="3"/>
      <c r="F98" s="20"/>
    </row>
    <row r="99" spans="1:6" s="2" customFormat="1" ht="14.25">
      <c r="A99" s="35"/>
      <c r="B99" s="3"/>
      <c r="C99" s="3"/>
      <c r="D99" s="3"/>
      <c r="E99" s="3"/>
      <c r="F99" s="20"/>
    </row>
    <row r="100" spans="1:6" s="2" customFormat="1" ht="14.25">
      <c r="A100" s="35"/>
      <c r="B100" s="3"/>
      <c r="C100" s="3"/>
      <c r="D100" s="3"/>
      <c r="E100" s="3"/>
      <c r="F100" s="20"/>
    </row>
    <row r="101" spans="1:6" s="2" customFormat="1" ht="14.25">
      <c r="A101" s="35"/>
      <c r="B101" s="3"/>
      <c r="C101" s="3"/>
      <c r="D101" s="3"/>
      <c r="E101" s="3"/>
      <c r="F101" s="20"/>
    </row>
    <row r="102" spans="1:6" s="2" customFormat="1" ht="14.25">
      <c r="A102" s="35"/>
      <c r="B102" s="3"/>
      <c r="C102" s="3"/>
      <c r="D102" s="3"/>
      <c r="E102" s="3"/>
      <c r="F102" s="20"/>
    </row>
    <row r="103" spans="1:6" s="2" customFormat="1" ht="14.25">
      <c r="A103" s="35"/>
      <c r="B103" s="3"/>
      <c r="C103" s="3"/>
      <c r="D103" s="3"/>
      <c r="E103" s="3"/>
      <c r="F103" s="20"/>
    </row>
    <row r="104" spans="1:6" s="2" customFormat="1" ht="14.25">
      <c r="A104" s="35"/>
      <c r="B104" s="3"/>
      <c r="C104" s="3"/>
      <c r="D104" s="3"/>
      <c r="E104" s="3"/>
      <c r="F104" s="20"/>
    </row>
    <row r="105" spans="1:6" s="2" customFormat="1" ht="14.25">
      <c r="A105" s="35"/>
      <c r="B105" s="3"/>
      <c r="C105" s="3"/>
      <c r="D105" s="3"/>
      <c r="E105" s="3"/>
      <c r="F105" s="20"/>
    </row>
    <row r="106" spans="1:6" s="2" customFormat="1" ht="14.25">
      <c r="A106" s="35"/>
      <c r="B106" s="3"/>
      <c r="C106" s="3"/>
      <c r="D106" s="3"/>
      <c r="E106" s="3"/>
      <c r="F106" s="20"/>
    </row>
    <row r="107" spans="1:6" s="2" customFormat="1" ht="14.25">
      <c r="A107" s="35"/>
      <c r="B107" s="3"/>
      <c r="C107" s="3"/>
      <c r="D107" s="3"/>
      <c r="E107" s="3"/>
      <c r="F107" s="20"/>
    </row>
    <row r="108" spans="1:6" s="2" customFormat="1" ht="14.25">
      <c r="A108" s="35"/>
      <c r="B108" s="3"/>
      <c r="C108" s="3"/>
      <c r="D108" s="3"/>
      <c r="E108" s="3"/>
      <c r="F108" s="20"/>
    </row>
    <row r="109" spans="1:6" s="2" customFormat="1" ht="14.25">
      <c r="A109" s="35"/>
      <c r="B109" s="3"/>
      <c r="C109" s="3"/>
      <c r="D109" s="3"/>
      <c r="E109" s="3"/>
      <c r="F109" s="20"/>
    </row>
    <row r="110" spans="1:6" s="2" customFormat="1" ht="14.25">
      <c r="A110" s="35"/>
      <c r="B110" s="3"/>
      <c r="C110" s="3"/>
      <c r="D110" s="3"/>
      <c r="E110" s="3"/>
      <c r="F110" s="20"/>
    </row>
    <row r="111" spans="1:6" s="2" customFormat="1" ht="14.25">
      <c r="A111" s="35"/>
      <c r="B111" s="3"/>
      <c r="C111" s="3"/>
      <c r="D111" s="3"/>
      <c r="E111" s="3"/>
      <c r="F111" s="20"/>
    </row>
    <row r="112" spans="1:6" s="2" customFormat="1" ht="14.25">
      <c r="A112" s="35"/>
      <c r="B112" s="3"/>
      <c r="C112" s="3"/>
      <c r="D112" s="3"/>
      <c r="E112" s="3"/>
      <c r="F112" s="20"/>
    </row>
    <row r="113" spans="1:6" s="2" customFormat="1" ht="14.25">
      <c r="A113" s="35"/>
      <c r="B113" s="3"/>
      <c r="C113" s="3"/>
      <c r="D113" s="3"/>
      <c r="E113" s="3"/>
      <c r="F113" s="20"/>
    </row>
    <row r="114" spans="1:6" s="2" customFormat="1" ht="14.25">
      <c r="A114" s="35"/>
      <c r="B114" s="3"/>
      <c r="C114" s="3"/>
      <c r="D114" s="3"/>
      <c r="E114" s="3"/>
      <c r="F114" s="20"/>
    </row>
    <row r="115" spans="1:6" s="2" customFormat="1" ht="14.25">
      <c r="A115" s="35"/>
      <c r="B115" s="3"/>
      <c r="C115" s="3"/>
      <c r="D115" s="3"/>
      <c r="E115" s="3"/>
      <c r="F115" s="20"/>
    </row>
    <row r="116" spans="1:6" s="2" customFormat="1" ht="14.25">
      <c r="A116" s="35"/>
      <c r="B116" s="3"/>
      <c r="C116" s="3"/>
      <c r="D116" s="3"/>
      <c r="E116" s="3"/>
      <c r="F116" s="20"/>
    </row>
    <row r="117" spans="1:6" s="2" customFormat="1" ht="14.25">
      <c r="A117" s="35"/>
      <c r="B117" s="3"/>
      <c r="C117" s="3"/>
      <c r="D117" s="3"/>
      <c r="E117" s="3"/>
      <c r="F117" s="20"/>
    </row>
    <row r="118" spans="1:6" s="2" customFormat="1" ht="14.25">
      <c r="A118" s="35"/>
      <c r="B118" s="3"/>
      <c r="C118" s="3"/>
      <c r="D118" s="3"/>
      <c r="E118" s="3"/>
      <c r="F118" s="20"/>
    </row>
    <row r="119" spans="1:6" s="2" customFormat="1" ht="14.25">
      <c r="A119" s="35"/>
      <c r="B119" s="3"/>
      <c r="C119" s="3"/>
      <c r="D119" s="3"/>
      <c r="E119" s="3"/>
      <c r="F119" s="20"/>
    </row>
    <row r="120" spans="1:6" s="2" customFormat="1" ht="14.25">
      <c r="A120" s="35"/>
      <c r="B120" s="3"/>
      <c r="C120" s="3"/>
      <c r="D120" s="3"/>
      <c r="E120" s="3"/>
      <c r="F120" s="20"/>
    </row>
    <row r="121" spans="1:6" s="2" customFormat="1" ht="14.25">
      <c r="A121" s="35"/>
      <c r="B121" s="3"/>
      <c r="C121" s="3"/>
      <c r="D121" s="3"/>
      <c r="E121" s="3"/>
      <c r="F121" s="20"/>
    </row>
    <row r="122" spans="1:6" s="2" customFormat="1" ht="14.25">
      <c r="A122" s="35"/>
      <c r="B122" s="3"/>
      <c r="C122" s="3"/>
      <c r="D122" s="3"/>
      <c r="E122" s="3"/>
      <c r="F122" s="20"/>
    </row>
    <row r="123" spans="1:6" s="2" customFormat="1" ht="14.25">
      <c r="A123" s="35"/>
      <c r="B123" s="3"/>
      <c r="C123" s="3"/>
      <c r="D123" s="3"/>
      <c r="E123" s="3"/>
      <c r="F123" s="20"/>
    </row>
    <row r="124" spans="1:6" s="2" customFormat="1" ht="14.25">
      <c r="A124" s="35"/>
      <c r="B124" s="3"/>
      <c r="C124" s="3"/>
      <c r="D124" s="3"/>
      <c r="E124" s="3"/>
      <c r="F124" s="20"/>
    </row>
    <row r="125" spans="1:6" s="2" customFormat="1" ht="14.25">
      <c r="A125" s="35"/>
      <c r="B125" s="3"/>
      <c r="C125" s="3"/>
      <c r="D125" s="3"/>
      <c r="E125" s="3"/>
      <c r="F125" s="20"/>
    </row>
    <row r="126" spans="1:6" s="2" customFormat="1" ht="14.25">
      <c r="A126" s="35"/>
      <c r="B126" s="3"/>
      <c r="C126" s="3"/>
      <c r="D126" s="3"/>
      <c r="E126" s="3"/>
      <c r="F126" s="20"/>
    </row>
    <row r="127" spans="1:6" s="2" customFormat="1" ht="14.25">
      <c r="A127" s="35"/>
      <c r="B127" s="3"/>
      <c r="C127" s="3"/>
      <c r="D127" s="3"/>
      <c r="E127" s="3"/>
      <c r="F127" s="20"/>
    </row>
    <row r="128" spans="1:6" s="2" customFormat="1" ht="14.25">
      <c r="A128" s="35"/>
      <c r="B128" s="3"/>
      <c r="C128" s="3"/>
      <c r="D128" s="3"/>
      <c r="E128" s="3"/>
      <c r="F128" s="20"/>
    </row>
    <row r="129" spans="1:6" s="2" customFormat="1" ht="14.25">
      <c r="A129" s="35"/>
      <c r="B129" s="3"/>
      <c r="C129" s="3"/>
      <c r="D129" s="3"/>
      <c r="E129" s="3"/>
      <c r="F129" s="20"/>
    </row>
    <row r="130" spans="1:6" s="2" customFormat="1" ht="14.25">
      <c r="A130" s="35"/>
      <c r="B130" s="3"/>
      <c r="C130" s="3"/>
      <c r="D130" s="3"/>
      <c r="E130" s="3"/>
      <c r="F130" s="20"/>
    </row>
    <row r="131" spans="1:6" s="2" customFormat="1" ht="14.25">
      <c r="A131" s="35"/>
      <c r="B131" s="3"/>
      <c r="C131" s="3"/>
      <c r="D131" s="3"/>
      <c r="E131" s="3"/>
      <c r="F131" s="20"/>
    </row>
    <row r="132" spans="1:6" s="2" customFormat="1" ht="14.25">
      <c r="A132" s="35"/>
      <c r="B132" s="3"/>
      <c r="C132" s="3"/>
      <c r="D132" s="3"/>
      <c r="E132" s="3"/>
      <c r="F132" s="20"/>
    </row>
    <row r="133" spans="1:6" s="2" customFormat="1" ht="14.25">
      <c r="A133" s="35"/>
      <c r="B133" s="3"/>
      <c r="C133" s="3"/>
      <c r="D133" s="3"/>
      <c r="E133" s="3"/>
      <c r="F133" s="20"/>
    </row>
    <row r="134" spans="1:6" s="2" customFormat="1" ht="14.25">
      <c r="A134" s="35"/>
      <c r="B134" s="3"/>
      <c r="C134" s="3"/>
      <c r="D134" s="3"/>
      <c r="E134" s="3"/>
      <c r="F134" s="20"/>
    </row>
    <row r="135" spans="1:6" s="2" customFormat="1" ht="14.25">
      <c r="A135" s="35"/>
      <c r="B135" s="3"/>
      <c r="C135" s="3"/>
      <c r="D135" s="3"/>
      <c r="E135" s="3"/>
      <c r="F135" s="20"/>
    </row>
    <row r="136" spans="1:6" s="2" customFormat="1" ht="14.25">
      <c r="A136" s="35"/>
      <c r="B136" s="3"/>
      <c r="C136" s="3"/>
      <c r="D136" s="3"/>
      <c r="E136" s="3"/>
      <c r="F136" s="20"/>
    </row>
    <row r="137" spans="1:6" s="2" customFormat="1" ht="14.25">
      <c r="A137" s="35"/>
      <c r="B137" s="3"/>
      <c r="C137" s="3"/>
      <c r="D137" s="3"/>
      <c r="E137" s="3"/>
      <c r="F137" s="20"/>
    </row>
    <row r="138" spans="1:6" s="2" customFormat="1" ht="14.25">
      <c r="A138" s="35"/>
      <c r="B138" s="3"/>
      <c r="C138" s="3"/>
      <c r="D138" s="3"/>
      <c r="E138" s="3"/>
      <c r="F138" s="20"/>
    </row>
    <row r="139" spans="1:6" s="2" customFormat="1" ht="14.25">
      <c r="A139" s="35"/>
      <c r="B139" s="3"/>
      <c r="C139" s="3"/>
      <c r="D139" s="3"/>
      <c r="E139" s="3"/>
      <c r="F139" s="20"/>
    </row>
    <row r="140" spans="1:6" s="2" customFormat="1" ht="14.25">
      <c r="A140" s="35"/>
      <c r="B140" s="3"/>
      <c r="C140" s="3"/>
      <c r="D140" s="3"/>
      <c r="E140" s="3"/>
      <c r="F140" s="20"/>
    </row>
    <row r="141" spans="1:6" s="2" customFormat="1" ht="14.25">
      <c r="A141" s="35"/>
      <c r="B141" s="3"/>
      <c r="C141" s="3"/>
      <c r="D141" s="3"/>
      <c r="E141" s="3"/>
      <c r="F141" s="20"/>
    </row>
    <row r="142" spans="1:6" s="2" customFormat="1" ht="14.25">
      <c r="A142" s="35"/>
      <c r="B142" s="3"/>
      <c r="C142" s="3"/>
      <c r="D142" s="3"/>
      <c r="E142" s="3"/>
      <c r="F142" s="20"/>
    </row>
    <row r="143" spans="1:6" s="2" customFormat="1" ht="14.25">
      <c r="A143" s="35"/>
      <c r="B143" s="3"/>
      <c r="C143" s="3"/>
      <c r="D143" s="3"/>
      <c r="E143" s="3"/>
      <c r="F143" s="20"/>
    </row>
    <row r="144" spans="1:6" s="2" customFormat="1" ht="14.25">
      <c r="A144" s="35"/>
      <c r="B144" s="3"/>
      <c r="C144" s="3"/>
      <c r="D144" s="3"/>
      <c r="E144" s="3"/>
      <c r="F144" s="20"/>
    </row>
    <row r="145" spans="1:6" s="2" customFormat="1" ht="14.25">
      <c r="A145" s="35"/>
      <c r="B145" s="3"/>
      <c r="C145" s="3"/>
      <c r="D145" s="3"/>
      <c r="E145" s="3"/>
      <c r="F145" s="20"/>
    </row>
    <row r="146" spans="1:6" s="2" customFormat="1" ht="14.25">
      <c r="A146" s="35"/>
      <c r="B146" s="3"/>
      <c r="C146" s="3"/>
      <c r="D146" s="3"/>
      <c r="E146" s="3"/>
      <c r="F146" s="20"/>
    </row>
    <row r="147" spans="1:6" s="2" customFormat="1" ht="14.25">
      <c r="A147" s="35"/>
      <c r="B147" s="3"/>
      <c r="C147" s="3"/>
      <c r="D147" s="3"/>
      <c r="E147" s="3"/>
      <c r="F147" s="20"/>
    </row>
    <row r="148" spans="1:6" s="2" customFormat="1" ht="14.25">
      <c r="A148" s="35"/>
      <c r="B148" s="3"/>
      <c r="C148" s="3"/>
      <c r="D148" s="3"/>
      <c r="E148" s="3"/>
      <c r="F148" s="20"/>
    </row>
    <row r="149" spans="1:6" s="2" customFormat="1" ht="14.25">
      <c r="A149" s="35"/>
      <c r="B149" s="3"/>
      <c r="C149" s="3"/>
      <c r="D149" s="3"/>
      <c r="E149" s="3"/>
      <c r="F149" s="20"/>
    </row>
    <row r="150" spans="1:6" s="2" customFormat="1" ht="14.25">
      <c r="A150" s="35"/>
      <c r="B150" s="3"/>
      <c r="C150" s="3"/>
      <c r="D150" s="3"/>
      <c r="E150" s="3"/>
      <c r="F150" s="20"/>
    </row>
    <row r="151" spans="1:6" s="2" customFormat="1" ht="14.25">
      <c r="A151" s="35"/>
      <c r="B151" s="3"/>
      <c r="C151" s="3"/>
      <c r="D151" s="3"/>
      <c r="E151" s="3"/>
      <c r="F151" s="20"/>
    </row>
    <row r="152" spans="1:6" s="2" customFormat="1" ht="14.25">
      <c r="A152" s="35"/>
      <c r="B152" s="3"/>
      <c r="C152" s="3"/>
      <c r="D152" s="3"/>
      <c r="E152" s="3"/>
      <c r="F152" s="20"/>
    </row>
    <row r="153" spans="1:6" s="2" customFormat="1" ht="14.25">
      <c r="A153" s="35"/>
      <c r="B153" s="3"/>
      <c r="C153" s="3"/>
      <c r="D153" s="3"/>
      <c r="E153" s="3"/>
      <c r="F153" s="20"/>
    </row>
    <row r="154" spans="1:6" s="2" customFormat="1" ht="14.25">
      <c r="A154" s="35"/>
      <c r="B154" s="3"/>
      <c r="C154" s="3"/>
      <c r="D154" s="3"/>
      <c r="E154" s="3"/>
      <c r="F154" s="20"/>
    </row>
    <row r="155" spans="1:6" s="2" customFormat="1" ht="14.25">
      <c r="A155" s="35"/>
      <c r="B155" s="3"/>
      <c r="C155" s="3"/>
      <c r="D155" s="3"/>
      <c r="E155" s="3"/>
      <c r="F155" s="20"/>
    </row>
    <row r="156" spans="1:6" s="2" customFormat="1" ht="14.25">
      <c r="A156" s="35"/>
      <c r="B156" s="3"/>
      <c r="C156" s="3"/>
      <c r="D156" s="3"/>
      <c r="E156" s="3"/>
      <c r="F156" s="20"/>
    </row>
    <row r="157" spans="1:6" s="2" customFormat="1" ht="14.25">
      <c r="A157" s="35"/>
      <c r="B157" s="3"/>
      <c r="C157" s="3"/>
      <c r="D157" s="3"/>
      <c r="E157" s="3"/>
      <c r="F157" s="20"/>
    </row>
    <row r="158" spans="1:6" s="2" customFormat="1" ht="14.25">
      <c r="A158" s="35"/>
      <c r="B158" s="3"/>
      <c r="C158" s="3"/>
      <c r="D158" s="3"/>
      <c r="E158" s="3"/>
      <c r="F158" s="20"/>
    </row>
    <row r="159" spans="1:6" s="2" customFormat="1" ht="14.25">
      <c r="A159" s="35"/>
      <c r="B159" s="3"/>
      <c r="C159" s="3"/>
      <c r="D159" s="3"/>
      <c r="E159" s="3"/>
      <c r="F159" s="20"/>
    </row>
    <row r="160" spans="1:6" s="2" customFormat="1" ht="14.25">
      <c r="A160" s="35"/>
      <c r="B160" s="3"/>
      <c r="C160" s="3"/>
      <c r="D160" s="3"/>
      <c r="E160" s="3"/>
      <c r="F160" s="20"/>
    </row>
    <row r="161" spans="1:6" s="2" customFormat="1" ht="14.25">
      <c r="A161" s="35"/>
      <c r="B161" s="3"/>
      <c r="C161" s="3"/>
      <c r="D161" s="3"/>
      <c r="E161" s="3"/>
      <c r="F161" s="20"/>
    </row>
    <row r="162" spans="1:6" s="2" customFormat="1" ht="14.25">
      <c r="A162" s="35"/>
      <c r="B162" s="3"/>
      <c r="C162" s="3"/>
      <c r="D162" s="3"/>
      <c r="E162" s="3"/>
      <c r="F162" s="20"/>
    </row>
    <row r="163" spans="1:6" s="2" customFormat="1" ht="14.25">
      <c r="A163" s="35"/>
      <c r="B163" s="3"/>
      <c r="C163" s="3"/>
      <c r="D163" s="3"/>
      <c r="E163" s="3"/>
      <c r="F163" s="20"/>
    </row>
    <row r="164" spans="1:6" s="2" customFormat="1" ht="14.25">
      <c r="A164" s="35"/>
      <c r="B164" s="3"/>
      <c r="C164" s="3"/>
      <c r="D164" s="3"/>
      <c r="E164" s="3"/>
      <c r="F164" s="20"/>
    </row>
    <row r="165" spans="1:6" s="2" customFormat="1" ht="14.25">
      <c r="A165" s="35"/>
      <c r="B165" s="3"/>
      <c r="C165" s="3"/>
      <c r="D165" s="3"/>
      <c r="E165" s="3"/>
      <c r="F165" s="20"/>
    </row>
    <row r="166" spans="1:6" s="2" customFormat="1" ht="14.25">
      <c r="A166" s="35"/>
      <c r="B166" s="3"/>
      <c r="C166" s="3"/>
      <c r="D166" s="3"/>
      <c r="E166" s="3"/>
      <c r="F166" s="20"/>
    </row>
    <row r="167" spans="1:6" s="2" customFormat="1" ht="14.25">
      <c r="A167" s="35"/>
      <c r="B167" s="3"/>
      <c r="C167" s="3"/>
      <c r="D167" s="3"/>
      <c r="E167" s="3"/>
      <c r="F167" s="20"/>
    </row>
    <row r="168" spans="1:6" s="2" customFormat="1" ht="14.25">
      <c r="A168" s="35"/>
      <c r="B168" s="3"/>
      <c r="C168" s="3"/>
      <c r="D168" s="3"/>
      <c r="E168" s="3"/>
      <c r="F168" s="20"/>
    </row>
    <row r="169" spans="1:6" s="2" customFormat="1" ht="14.25">
      <c r="A169" s="35"/>
      <c r="B169" s="3"/>
      <c r="C169" s="3"/>
      <c r="D169" s="3"/>
      <c r="E169" s="3"/>
      <c r="F169" s="20"/>
    </row>
    <row r="170" spans="1:6" s="2" customFormat="1" ht="14.25">
      <c r="A170" s="35"/>
      <c r="B170" s="3"/>
      <c r="C170" s="3"/>
      <c r="D170" s="3"/>
      <c r="E170" s="3"/>
      <c r="F170" s="20"/>
    </row>
    <row r="171" spans="1:6" s="2" customFormat="1" ht="14.25">
      <c r="A171" s="35"/>
      <c r="B171" s="3"/>
      <c r="C171" s="3"/>
      <c r="D171" s="3"/>
      <c r="E171" s="3"/>
      <c r="F171" s="20"/>
    </row>
    <row r="172" spans="1:6" s="2" customFormat="1" ht="14.25">
      <c r="A172" s="35"/>
      <c r="B172" s="3"/>
      <c r="C172" s="3"/>
      <c r="D172" s="3"/>
      <c r="E172" s="3"/>
      <c r="F172" s="20"/>
    </row>
    <row r="173" spans="1:6" s="2" customFormat="1" ht="14.25">
      <c r="A173" s="35"/>
      <c r="B173" s="3"/>
      <c r="C173" s="3"/>
      <c r="D173" s="3"/>
      <c r="E173" s="3"/>
      <c r="F173" s="20"/>
    </row>
    <row r="174" spans="1:6" s="2" customFormat="1" ht="14.25">
      <c r="A174" s="35"/>
      <c r="B174" s="3"/>
      <c r="C174" s="3"/>
      <c r="D174" s="3"/>
      <c r="E174" s="3"/>
      <c r="F174" s="20"/>
    </row>
    <row r="175" spans="1:6" s="2" customFormat="1" ht="14.25">
      <c r="A175" s="35"/>
      <c r="B175" s="3"/>
      <c r="C175" s="3"/>
      <c r="D175" s="3"/>
      <c r="E175" s="3"/>
      <c r="F175" s="20"/>
    </row>
    <row r="176" spans="1:6" s="2" customFormat="1" ht="14.25">
      <c r="A176" s="35"/>
      <c r="B176" s="3"/>
      <c r="C176" s="3"/>
      <c r="D176" s="3"/>
      <c r="E176" s="3"/>
      <c r="F176" s="20"/>
    </row>
    <row r="177" spans="1:6" s="2" customFormat="1" ht="14.25">
      <c r="A177" s="35"/>
      <c r="B177" s="3"/>
      <c r="C177" s="3"/>
      <c r="D177" s="3"/>
      <c r="E177" s="3"/>
      <c r="F177" s="20"/>
    </row>
    <row r="178" spans="1:6" s="2" customFormat="1" ht="14.25">
      <c r="A178" s="35"/>
      <c r="B178" s="3"/>
      <c r="C178" s="3"/>
      <c r="D178" s="3"/>
      <c r="E178" s="3"/>
      <c r="F178" s="20"/>
    </row>
    <row r="179" spans="1:6" s="2" customFormat="1" ht="14.25">
      <c r="A179" s="35"/>
      <c r="B179" s="3"/>
      <c r="C179" s="3"/>
      <c r="D179" s="3"/>
      <c r="E179" s="3"/>
      <c r="F179" s="20"/>
    </row>
    <row r="180" spans="1:6" s="2" customFormat="1" ht="14.25">
      <c r="A180" s="35"/>
      <c r="B180" s="3"/>
      <c r="C180" s="3"/>
      <c r="D180" s="3"/>
      <c r="E180" s="3"/>
      <c r="F180" s="20"/>
    </row>
    <row r="181" spans="1:6" s="2" customFormat="1" ht="14.25">
      <c r="A181" s="35"/>
      <c r="B181" s="3"/>
      <c r="C181" s="3"/>
      <c r="D181" s="3"/>
      <c r="E181" s="3"/>
      <c r="F181" s="20"/>
    </row>
    <row r="182" spans="1:6" s="2" customFormat="1" ht="14.25">
      <c r="A182" s="35"/>
      <c r="B182" s="3"/>
      <c r="C182" s="3"/>
      <c r="D182" s="3"/>
      <c r="E182" s="3"/>
      <c r="F182" s="20"/>
    </row>
    <row r="183" spans="1:6" s="2" customFormat="1" ht="14.25">
      <c r="A183" s="35"/>
      <c r="B183" s="3"/>
      <c r="C183" s="3"/>
      <c r="D183" s="3"/>
      <c r="E183" s="3"/>
      <c r="F183" s="20"/>
    </row>
    <row r="184" spans="1:6" s="2" customFormat="1" ht="14.25">
      <c r="A184" s="35"/>
      <c r="B184" s="3"/>
      <c r="C184" s="3"/>
      <c r="D184" s="3"/>
      <c r="E184" s="3"/>
      <c r="F184" s="20"/>
    </row>
    <row r="185" spans="1:6" s="2" customFormat="1" ht="14.25">
      <c r="A185" s="35"/>
      <c r="B185" s="3"/>
      <c r="C185" s="3"/>
      <c r="D185" s="3"/>
      <c r="E185" s="3"/>
      <c r="F185" s="20"/>
    </row>
    <row r="186" spans="1:6" s="2" customFormat="1" ht="14.25">
      <c r="A186" s="35"/>
      <c r="B186" s="3"/>
      <c r="C186" s="3"/>
      <c r="D186" s="3"/>
      <c r="E186" s="3"/>
      <c r="F186" s="20"/>
    </row>
    <row r="187" spans="1:6" s="2" customFormat="1" ht="14.25">
      <c r="A187" s="35"/>
      <c r="B187" s="3"/>
      <c r="C187" s="3"/>
      <c r="D187" s="3"/>
      <c r="E187" s="3"/>
      <c r="F187" s="20"/>
    </row>
    <row r="188" spans="1:6" s="2" customFormat="1" ht="14.25">
      <c r="A188" s="35"/>
      <c r="B188" s="3"/>
      <c r="C188" s="3"/>
      <c r="D188" s="3"/>
      <c r="E188" s="3"/>
      <c r="F188" s="20"/>
    </row>
    <row r="189" spans="1:6" s="2" customFormat="1" ht="14.25">
      <c r="A189" s="35"/>
      <c r="B189" s="3"/>
      <c r="C189" s="3"/>
      <c r="D189" s="3"/>
      <c r="E189" s="3"/>
      <c r="F189" s="20"/>
    </row>
    <row r="190" spans="1:6" s="2" customFormat="1" ht="14.25">
      <c r="A190" s="35"/>
      <c r="B190" s="3"/>
      <c r="C190" s="3"/>
      <c r="D190" s="3"/>
      <c r="E190" s="3"/>
      <c r="F190" s="20"/>
    </row>
    <row r="191" spans="1:6" s="2" customFormat="1" ht="14.25">
      <c r="A191" s="35"/>
      <c r="B191" s="3"/>
      <c r="C191" s="3"/>
      <c r="D191" s="3"/>
      <c r="E191" s="3"/>
      <c r="F191" s="20"/>
    </row>
    <row r="192" spans="1:6" s="2" customFormat="1" ht="14.25">
      <c r="A192" s="35"/>
      <c r="B192" s="3"/>
      <c r="C192" s="3"/>
      <c r="D192" s="3"/>
      <c r="E192" s="3"/>
      <c r="F192" s="20"/>
    </row>
    <row r="193" spans="1:6" s="2" customFormat="1" ht="14.25">
      <c r="A193" s="35"/>
      <c r="B193" s="3"/>
      <c r="C193" s="3"/>
      <c r="D193" s="3"/>
      <c r="E193" s="3"/>
      <c r="F193" s="20"/>
    </row>
    <row r="194" spans="1:6" s="2" customFormat="1" ht="14.25">
      <c r="A194" s="35"/>
      <c r="B194" s="3"/>
      <c r="C194" s="3"/>
      <c r="D194" s="3"/>
      <c r="E194" s="3"/>
      <c r="F194" s="20"/>
    </row>
    <row r="195" spans="1:6" s="2" customFormat="1" ht="14.25">
      <c r="A195" s="35"/>
      <c r="B195" s="3"/>
      <c r="C195" s="3"/>
      <c r="D195" s="3"/>
      <c r="E195" s="3"/>
      <c r="F195" s="20"/>
    </row>
    <row r="196" spans="1:6" s="2" customFormat="1" ht="14.25">
      <c r="A196" s="35"/>
      <c r="B196" s="3"/>
      <c r="C196" s="3"/>
      <c r="D196" s="3"/>
      <c r="E196" s="3"/>
      <c r="F196" s="20"/>
    </row>
    <row r="197" spans="1:6" s="2" customFormat="1" ht="14.25">
      <c r="A197" s="35"/>
      <c r="B197" s="3"/>
      <c r="C197" s="3"/>
      <c r="D197" s="3"/>
      <c r="E197" s="3"/>
      <c r="F197" s="20"/>
    </row>
    <row r="198" spans="1:6" s="2" customFormat="1" ht="14.25">
      <c r="A198" s="35"/>
      <c r="B198" s="3"/>
      <c r="C198" s="3"/>
      <c r="D198" s="3"/>
      <c r="E198" s="3"/>
      <c r="F198" s="20"/>
    </row>
    <row r="199" spans="1:6" s="2" customFormat="1" ht="14.25">
      <c r="A199" s="35"/>
      <c r="B199" s="3"/>
      <c r="C199" s="3"/>
      <c r="D199" s="3"/>
      <c r="E199" s="3"/>
      <c r="F199" s="20"/>
    </row>
    <row r="200" spans="1:6" s="2" customFormat="1" ht="14.25">
      <c r="A200" s="35"/>
      <c r="B200" s="3"/>
      <c r="C200" s="3"/>
      <c r="D200" s="3"/>
      <c r="E200" s="3"/>
      <c r="F200" s="20"/>
    </row>
    <row r="201" spans="1:6" s="2" customFormat="1" ht="14.25">
      <c r="A201" s="35"/>
      <c r="B201" s="3"/>
      <c r="C201" s="3"/>
      <c r="D201" s="3"/>
      <c r="E201" s="3"/>
      <c r="F201" s="20"/>
    </row>
    <row r="202" spans="1:6" s="2" customFormat="1" ht="14.25">
      <c r="A202" s="35"/>
      <c r="B202" s="3"/>
      <c r="C202" s="3"/>
      <c r="D202" s="3"/>
      <c r="E202" s="3"/>
      <c r="F202" s="20"/>
    </row>
    <row r="203" spans="1:6" s="2" customFormat="1" ht="14.25">
      <c r="A203" s="35"/>
      <c r="B203" s="3"/>
      <c r="C203" s="3"/>
      <c r="D203" s="3"/>
      <c r="E203" s="3"/>
      <c r="F203" s="20"/>
    </row>
    <row r="204" spans="1:6" s="2" customFormat="1" ht="14.25">
      <c r="A204" s="35"/>
      <c r="B204" s="3"/>
      <c r="C204" s="3"/>
      <c r="D204" s="3"/>
      <c r="E204" s="3"/>
      <c r="F204" s="20"/>
    </row>
    <row r="205" spans="1:6" s="2" customFormat="1" ht="14.25">
      <c r="A205" s="35"/>
      <c r="B205" s="3"/>
      <c r="C205" s="3"/>
      <c r="D205" s="3"/>
      <c r="E205" s="3"/>
      <c r="F205" s="20"/>
    </row>
    <row r="206" spans="1:6" s="2" customFormat="1" ht="14.25">
      <c r="A206" s="35"/>
      <c r="B206" s="3"/>
      <c r="C206" s="3"/>
      <c r="D206" s="3"/>
      <c r="E206" s="3"/>
      <c r="F206" s="20"/>
    </row>
    <row r="207" spans="1:6" s="2" customFormat="1" ht="14.25">
      <c r="A207" s="35"/>
      <c r="B207" s="3"/>
      <c r="C207" s="3"/>
      <c r="D207" s="3"/>
      <c r="E207" s="3"/>
      <c r="F207" s="20"/>
    </row>
    <row r="208" spans="1:6" s="2" customFormat="1" ht="14.25">
      <c r="A208" s="35"/>
      <c r="B208" s="3"/>
      <c r="C208" s="3"/>
      <c r="D208" s="3"/>
      <c r="E208" s="3"/>
      <c r="F208" s="20"/>
    </row>
    <row r="209" spans="1:6" s="2" customFormat="1" ht="14.25">
      <c r="A209" s="35"/>
      <c r="B209" s="3"/>
      <c r="C209" s="3"/>
      <c r="D209" s="3"/>
      <c r="E209" s="3"/>
      <c r="F209" s="20"/>
    </row>
    <row r="210" spans="1:6" s="2" customFormat="1" ht="14.25">
      <c r="A210" s="35"/>
      <c r="B210" s="3"/>
      <c r="C210" s="3"/>
      <c r="D210" s="3"/>
      <c r="E210" s="3"/>
      <c r="F210" s="20"/>
    </row>
    <row r="211" spans="1:6" s="2" customFormat="1" ht="14.25">
      <c r="A211" s="35"/>
      <c r="B211" s="3"/>
      <c r="C211" s="3"/>
      <c r="D211" s="3"/>
      <c r="E211" s="3"/>
      <c r="F211" s="20"/>
    </row>
    <row r="212" spans="1:6" s="2" customFormat="1" ht="14.25">
      <c r="A212" s="35"/>
      <c r="B212" s="3"/>
      <c r="C212" s="3"/>
      <c r="D212" s="3"/>
      <c r="E212" s="3"/>
      <c r="F212" s="20"/>
    </row>
    <row r="213" spans="1:6" s="2" customFormat="1" ht="14.25">
      <c r="A213" s="35"/>
      <c r="B213" s="3"/>
      <c r="C213" s="3"/>
      <c r="D213" s="3"/>
      <c r="E213" s="3"/>
      <c r="F213" s="20"/>
    </row>
    <row r="214" spans="1:6" s="2" customFormat="1" ht="14.25">
      <c r="A214" s="35"/>
      <c r="B214" s="3"/>
      <c r="C214" s="3"/>
      <c r="D214" s="3"/>
      <c r="E214" s="3"/>
      <c r="F214" s="20"/>
    </row>
    <row r="215" spans="1:6" s="2" customFormat="1" ht="14.25">
      <c r="A215" s="35"/>
      <c r="B215" s="3"/>
      <c r="C215" s="3"/>
      <c r="D215" s="3"/>
      <c r="E215" s="3"/>
      <c r="F215" s="20"/>
    </row>
    <row r="216" spans="1:6" s="2" customFormat="1" ht="14.25">
      <c r="A216" s="35"/>
      <c r="B216" s="3"/>
      <c r="C216" s="3"/>
      <c r="D216" s="3"/>
      <c r="E216" s="3"/>
      <c r="F216" s="20"/>
    </row>
    <row r="217" spans="1:6" s="2" customFormat="1" ht="14.25">
      <c r="A217" s="35"/>
      <c r="B217" s="3"/>
      <c r="C217" s="3"/>
      <c r="D217" s="3"/>
      <c r="E217" s="3"/>
      <c r="F217" s="20"/>
    </row>
    <row r="218" spans="1:6" s="2" customFormat="1" ht="14.25">
      <c r="A218" s="35"/>
      <c r="B218" s="3"/>
      <c r="C218" s="3"/>
      <c r="D218" s="3"/>
      <c r="E218" s="3"/>
      <c r="F218" s="20"/>
    </row>
    <row r="219" spans="1:6" s="2" customFormat="1" ht="14.25">
      <c r="A219" s="35"/>
      <c r="B219" s="3"/>
      <c r="C219" s="3"/>
      <c r="D219" s="3"/>
      <c r="E219" s="3"/>
      <c r="F219" s="20"/>
    </row>
    <row r="220" spans="1:6" s="2" customFormat="1" ht="14.25">
      <c r="A220" s="35"/>
      <c r="B220" s="3"/>
      <c r="C220" s="3"/>
      <c r="D220" s="3"/>
      <c r="E220" s="3"/>
      <c r="F220" s="20"/>
    </row>
    <row r="221" spans="1:6" s="2" customFormat="1" ht="14.25">
      <c r="A221" s="35"/>
      <c r="B221" s="3"/>
      <c r="C221" s="3"/>
      <c r="D221" s="3"/>
      <c r="E221" s="3"/>
      <c r="F221" s="20"/>
    </row>
    <row r="222" spans="1:6" s="2" customFormat="1" ht="14.25">
      <c r="A222" s="35"/>
      <c r="B222" s="3"/>
      <c r="C222" s="3"/>
      <c r="D222" s="3"/>
      <c r="E222" s="3"/>
      <c r="F222" s="20"/>
    </row>
    <row r="223" spans="1:6" s="2" customFormat="1" ht="14.25">
      <c r="A223" s="35"/>
      <c r="B223" s="3"/>
      <c r="C223" s="3"/>
      <c r="D223" s="3"/>
      <c r="E223" s="3"/>
      <c r="F223" s="20"/>
    </row>
    <row r="224" spans="1:6" s="2" customFormat="1" ht="14.25">
      <c r="A224" s="35"/>
      <c r="B224" s="3"/>
      <c r="C224" s="3"/>
      <c r="D224" s="3"/>
      <c r="E224" s="3"/>
      <c r="F224" s="20"/>
    </row>
    <row r="225" spans="1:6" s="2" customFormat="1" ht="14.25">
      <c r="A225" s="35"/>
      <c r="B225" s="3"/>
      <c r="C225" s="3"/>
      <c r="D225" s="3"/>
      <c r="E225" s="3"/>
      <c r="F225" s="20"/>
    </row>
    <row r="226" spans="1:6" s="2" customFormat="1" ht="14.25">
      <c r="A226" s="35"/>
      <c r="B226" s="3"/>
      <c r="C226" s="3"/>
      <c r="D226" s="3"/>
      <c r="E226" s="3"/>
      <c r="F226" s="20"/>
    </row>
    <row r="227" spans="1:6" s="2" customFormat="1" ht="14.25">
      <c r="A227" s="35"/>
      <c r="B227" s="3"/>
      <c r="C227" s="3"/>
      <c r="D227" s="3"/>
      <c r="E227" s="3"/>
      <c r="F227" s="20"/>
    </row>
    <row r="228" spans="1:6" s="2" customFormat="1" ht="14.25">
      <c r="A228" s="35"/>
      <c r="B228" s="3"/>
      <c r="C228" s="3"/>
      <c r="D228" s="3"/>
      <c r="E228" s="3"/>
      <c r="F228" s="20"/>
    </row>
    <row r="229" spans="1:6" s="2" customFormat="1" ht="14.25">
      <c r="A229" s="35"/>
      <c r="B229" s="3"/>
      <c r="C229" s="3"/>
      <c r="D229" s="3"/>
      <c r="E229" s="3"/>
      <c r="F229" s="20"/>
    </row>
    <row r="230" spans="1:6" s="2" customFormat="1" ht="14.25">
      <c r="A230" s="35"/>
      <c r="B230" s="3"/>
      <c r="C230" s="3"/>
      <c r="D230" s="3"/>
      <c r="E230" s="3"/>
      <c r="F230" s="20"/>
    </row>
    <row r="231" spans="1:6" s="2" customFormat="1" ht="14.25">
      <c r="A231" s="35"/>
      <c r="B231" s="3"/>
      <c r="C231" s="3"/>
      <c r="D231" s="3"/>
      <c r="E231" s="3"/>
      <c r="F231" s="20"/>
    </row>
    <row r="232" spans="1:6" s="2" customFormat="1" ht="14.25">
      <c r="A232" s="35"/>
      <c r="B232" s="3"/>
      <c r="C232" s="3"/>
      <c r="D232" s="3"/>
      <c r="E232" s="3"/>
      <c r="F232" s="20"/>
    </row>
    <row r="233" spans="1:6" s="2" customFormat="1" ht="14.25">
      <c r="A233" s="35"/>
      <c r="B233" s="3"/>
      <c r="C233" s="3"/>
      <c r="D233" s="3"/>
      <c r="E233" s="3"/>
      <c r="F233" s="20"/>
    </row>
    <row r="234" spans="1:6" s="2" customFormat="1" ht="14.25">
      <c r="A234" s="35"/>
      <c r="B234" s="3"/>
      <c r="C234" s="3"/>
      <c r="D234" s="3"/>
      <c r="E234" s="3"/>
      <c r="F234" s="20"/>
    </row>
    <row r="235" spans="1:6" s="2" customFormat="1" ht="14.25">
      <c r="A235" s="35"/>
      <c r="B235" s="3"/>
      <c r="C235" s="3"/>
      <c r="D235" s="3"/>
      <c r="E235" s="3"/>
      <c r="F235" s="20"/>
    </row>
    <row r="236" spans="1:6" s="2" customFormat="1" ht="14.25">
      <c r="A236" s="35"/>
      <c r="B236" s="3"/>
      <c r="C236" s="3"/>
      <c r="D236" s="3"/>
      <c r="E236" s="3"/>
      <c r="F236" s="20"/>
    </row>
    <row r="237" spans="1:6" s="2" customFormat="1" ht="14.25">
      <c r="A237" s="35"/>
      <c r="B237" s="3"/>
      <c r="C237" s="3"/>
      <c r="D237" s="3"/>
      <c r="E237" s="3"/>
      <c r="F237" s="20"/>
    </row>
    <row r="238" spans="1:6" s="2" customFormat="1" ht="14.25">
      <c r="A238" s="35"/>
      <c r="B238" s="3"/>
      <c r="C238" s="3"/>
      <c r="D238" s="3"/>
      <c r="E238" s="3"/>
      <c r="F238" s="20"/>
    </row>
    <row r="239" spans="1:6" s="2" customFormat="1" ht="14.25">
      <c r="A239" s="35"/>
      <c r="B239" s="3"/>
      <c r="C239" s="3"/>
      <c r="D239" s="3"/>
      <c r="E239" s="3"/>
      <c r="F239" s="20"/>
    </row>
    <row r="240" spans="1:6" s="2" customFormat="1" ht="14.25">
      <c r="A240" s="35"/>
      <c r="B240" s="3"/>
      <c r="C240" s="3"/>
      <c r="D240" s="3"/>
      <c r="E240" s="3"/>
      <c r="F240" s="20"/>
    </row>
    <row r="241" spans="1:6" s="2" customFormat="1" ht="14.25">
      <c r="A241" s="35"/>
      <c r="B241" s="3"/>
      <c r="C241" s="3"/>
      <c r="D241" s="3"/>
      <c r="E241" s="3"/>
      <c r="F241" s="20"/>
    </row>
    <row r="242" spans="1:6" s="2" customFormat="1" ht="14.25">
      <c r="A242" s="35"/>
      <c r="B242" s="3"/>
      <c r="C242" s="3"/>
      <c r="D242" s="3"/>
      <c r="E242" s="3"/>
      <c r="F242" s="20"/>
    </row>
    <row r="243" spans="1:6" s="2" customFormat="1" ht="14.25">
      <c r="A243" s="35"/>
      <c r="B243" s="3"/>
      <c r="C243" s="3"/>
      <c r="D243" s="3"/>
      <c r="E243" s="3"/>
      <c r="F243" s="20"/>
    </row>
    <row r="244" spans="1:6" s="2" customFormat="1" ht="14.25">
      <c r="A244" s="35"/>
      <c r="B244" s="3"/>
      <c r="C244" s="3"/>
      <c r="D244" s="3"/>
      <c r="E244" s="3"/>
      <c r="F244" s="20"/>
    </row>
    <row r="245" spans="1:6" s="2" customFormat="1" ht="14.25">
      <c r="A245" s="35"/>
      <c r="B245" s="3"/>
      <c r="C245" s="3"/>
      <c r="D245" s="3"/>
      <c r="E245" s="3"/>
      <c r="F245" s="20"/>
    </row>
    <row r="246" spans="1:6" s="2" customFormat="1" ht="14.25">
      <c r="A246" s="35"/>
      <c r="B246" s="3"/>
      <c r="C246" s="3"/>
      <c r="D246" s="3"/>
      <c r="E246" s="3"/>
      <c r="F246" s="20"/>
    </row>
    <row r="247" spans="1:6" s="2" customFormat="1" ht="14.25">
      <c r="A247" s="35"/>
      <c r="B247" s="3"/>
      <c r="C247" s="3"/>
      <c r="D247" s="3"/>
      <c r="E247" s="3"/>
      <c r="F247" s="20"/>
    </row>
    <row r="248" spans="1:6" s="2" customFormat="1" ht="14.25">
      <c r="A248" s="35"/>
      <c r="B248" s="3"/>
      <c r="C248" s="3"/>
      <c r="D248" s="3"/>
      <c r="E248" s="3"/>
      <c r="F248" s="20"/>
    </row>
    <row r="249" spans="1:6" s="2" customFormat="1" ht="14.25">
      <c r="A249" s="35"/>
      <c r="B249" s="3"/>
      <c r="C249" s="3"/>
      <c r="D249" s="3"/>
      <c r="E249" s="3"/>
      <c r="F249" s="20"/>
    </row>
    <row r="250" spans="1:6" s="2" customFormat="1" ht="14.25">
      <c r="A250" s="35"/>
      <c r="B250" s="3"/>
      <c r="C250" s="3"/>
      <c r="D250" s="3"/>
      <c r="E250" s="3"/>
      <c r="F250" s="20"/>
    </row>
    <row r="251" spans="1:6" s="2" customFormat="1" ht="14.25">
      <c r="A251" s="35"/>
      <c r="B251" s="3"/>
      <c r="C251" s="3"/>
      <c r="D251" s="3"/>
      <c r="E251" s="3"/>
      <c r="F251" s="20"/>
    </row>
    <row r="252" spans="1:6" s="2" customFormat="1" ht="14.25">
      <c r="A252" s="35"/>
      <c r="B252" s="3"/>
      <c r="C252" s="3"/>
      <c r="D252" s="3"/>
      <c r="E252" s="3"/>
      <c r="F252" s="20"/>
    </row>
    <row r="253" spans="1:6" s="2" customFormat="1" ht="14.25">
      <c r="A253" s="35"/>
      <c r="B253" s="3"/>
      <c r="C253" s="3"/>
      <c r="D253" s="3"/>
      <c r="E253" s="3"/>
      <c r="F253" s="20"/>
    </row>
    <row r="254" spans="1:6" s="2" customFormat="1" ht="14.25">
      <c r="A254" s="35"/>
      <c r="B254" s="3"/>
      <c r="C254" s="3"/>
      <c r="D254" s="3"/>
      <c r="E254" s="3"/>
      <c r="F254" s="20"/>
    </row>
    <row r="255" spans="1:6" s="2" customFormat="1" ht="14.25">
      <c r="A255" s="35"/>
      <c r="B255" s="3"/>
      <c r="C255" s="3"/>
      <c r="D255" s="3"/>
      <c r="E255" s="3"/>
      <c r="F255" s="20"/>
    </row>
    <row r="256" spans="1:6" s="2" customFormat="1" ht="14.25">
      <c r="A256" s="35"/>
      <c r="B256" s="3"/>
      <c r="C256" s="3"/>
      <c r="D256" s="3"/>
      <c r="E256" s="3"/>
      <c r="F256" s="20"/>
    </row>
    <row r="257" spans="1:6" s="2" customFormat="1" ht="14.25">
      <c r="A257" s="35"/>
      <c r="B257" s="3"/>
      <c r="C257" s="3"/>
      <c r="D257" s="3"/>
      <c r="E257" s="3"/>
      <c r="F257" s="20"/>
    </row>
    <row r="258" spans="1:6" s="2" customFormat="1" ht="14.25">
      <c r="A258" s="35"/>
      <c r="B258" s="3"/>
      <c r="C258" s="3"/>
      <c r="D258" s="3"/>
      <c r="E258" s="3"/>
      <c r="F258" s="20"/>
    </row>
    <row r="259" spans="1:6" s="2" customFormat="1" ht="14.25">
      <c r="A259" s="35"/>
      <c r="B259" s="3"/>
      <c r="C259" s="3"/>
      <c r="D259" s="3"/>
      <c r="E259" s="3"/>
      <c r="F259" s="20"/>
    </row>
    <row r="260" spans="1:6" s="2" customFormat="1" ht="14.25">
      <c r="A260" s="35"/>
      <c r="B260" s="3"/>
      <c r="C260" s="3"/>
      <c r="D260" s="3"/>
      <c r="E260" s="3"/>
      <c r="F260" s="20"/>
    </row>
    <row r="261" spans="1:6" s="2" customFormat="1" ht="14.25">
      <c r="A261" s="35"/>
      <c r="B261" s="3"/>
      <c r="C261" s="3"/>
      <c r="D261" s="3"/>
      <c r="E261" s="3"/>
      <c r="F261" s="20"/>
    </row>
    <row r="262" spans="1:6" s="2" customFormat="1" ht="14.25">
      <c r="A262" s="35"/>
      <c r="B262" s="3"/>
      <c r="C262" s="3"/>
      <c r="D262" s="3"/>
      <c r="E262" s="3"/>
      <c r="F262" s="20"/>
    </row>
    <row r="263" spans="1:6" s="2" customFormat="1" ht="14.25">
      <c r="A263" s="35"/>
      <c r="B263" s="3"/>
      <c r="C263" s="3"/>
      <c r="D263" s="3"/>
      <c r="E263" s="3"/>
      <c r="F263" s="20"/>
    </row>
    <row r="264" spans="1:6" s="2" customFormat="1" ht="14.25">
      <c r="A264" s="35"/>
      <c r="B264" s="3"/>
      <c r="C264" s="3"/>
      <c r="D264" s="3"/>
      <c r="E264" s="3"/>
      <c r="F264" s="20"/>
    </row>
    <row r="265" spans="1:6" s="2" customFormat="1" ht="14.25">
      <c r="A265" s="35"/>
      <c r="B265" s="3"/>
      <c r="C265" s="3"/>
      <c r="D265" s="3"/>
      <c r="E265" s="3"/>
      <c r="F265" s="20"/>
    </row>
    <row r="266" spans="1:6" s="2" customFormat="1" ht="14.25">
      <c r="A266" s="35"/>
      <c r="B266" s="3"/>
      <c r="C266" s="3"/>
      <c r="D266" s="3"/>
      <c r="E266" s="3"/>
      <c r="F266" s="20"/>
    </row>
    <row r="267" spans="1:6" s="2" customFormat="1" ht="14.25">
      <c r="A267" s="35"/>
      <c r="B267" s="3"/>
      <c r="C267" s="3"/>
      <c r="D267" s="3"/>
      <c r="E267" s="3"/>
      <c r="F267" s="20"/>
    </row>
    <row r="268" spans="1:6" s="2" customFormat="1" ht="14.25">
      <c r="A268" s="35"/>
      <c r="B268" s="3"/>
      <c r="C268" s="3"/>
      <c r="D268" s="3"/>
      <c r="E268" s="3"/>
      <c r="F268" s="20"/>
    </row>
    <row r="269" spans="1:6" s="2" customFormat="1" ht="14.25">
      <c r="A269" s="35"/>
      <c r="B269" s="3"/>
      <c r="C269" s="3"/>
      <c r="D269" s="3"/>
      <c r="E269" s="3"/>
      <c r="F269" s="20"/>
    </row>
    <row r="270" spans="1:6" s="2" customFormat="1" ht="14.25">
      <c r="A270" s="35"/>
      <c r="B270" s="3"/>
      <c r="C270" s="3"/>
      <c r="D270" s="3"/>
      <c r="E270" s="3"/>
      <c r="F270" s="20"/>
    </row>
    <row r="271" spans="1:6" s="2" customFormat="1" ht="14.25">
      <c r="A271" s="35"/>
      <c r="B271" s="3"/>
      <c r="C271" s="3"/>
      <c r="D271" s="3"/>
      <c r="E271" s="3"/>
      <c r="F271" s="20"/>
    </row>
    <row r="272" spans="1:6" s="2" customFormat="1" ht="14.25">
      <c r="A272" s="35"/>
      <c r="B272" s="3"/>
      <c r="C272" s="3"/>
      <c r="D272" s="3"/>
      <c r="E272" s="3"/>
      <c r="F272" s="20"/>
    </row>
    <row r="273" spans="1:6" s="2" customFormat="1" ht="14.25">
      <c r="A273" s="35"/>
      <c r="B273" s="3"/>
      <c r="C273" s="3"/>
      <c r="D273" s="3"/>
      <c r="E273" s="3"/>
      <c r="F273" s="20"/>
    </row>
    <row r="274" spans="1:6" s="2" customFormat="1" ht="14.25">
      <c r="A274" s="35"/>
      <c r="B274" s="3"/>
      <c r="C274" s="3"/>
      <c r="D274" s="3"/>
      <c r="E274" s="3"/>
      <c r="F274" s="20"/>
    </row>
    <row r="275" spans="1:6" s="2" customFormat="1" ht="14.25">
      <c r="A275" s="35"/>
      <c r="B275" s="3"/>
      <c r="C275" s="3"/>
      <c r="D275" s="3"/>
      <c r="E275" s="3"/>
      <c r="F275" s="20"/>
    </row>
    <row r="276" spans="1:6" s="2" customFormat="1" ht="14.25">
      <c r="A276" s="35"/>
      <c r="B276" s="3"/>
      <c r="C276" s="3"/>
      <c r="D276" s="3"/>
      <c r="E276" s="3"/>
      <c r="F276" s="20"/>
    </row>
    <row r="277" spans="1:6" s="2" customFormat="1" ht="14.25">
      <c r="A277" s="35"/>
      <c r="B277" s="3"/>
      <c r="C277" s="3"/>
      <c r="D277" s="3"/>
      <c r="E277" s="3"/>
      <c r="F277" s="20"/>
    </row>
    <row r="278" spans="1:6" s="2" customFormat="1" ht="14.25">
      <c r="A278" s="35"/>
      <c r="B278" s="3"/>
      <c r="C278" s="3"/>
      <c r="D278" s="3"/>
      <c r="E278" s="3"/>
      <c r="F278" s="20"/>
    </row>
    <row r="279" spans="1:6" s="2" customFormat="1" ht="14.25">
      <c r="A279" s="35"/>
      <c r="B279" s="3"/>
      <c r="C279" s="3"/>
      <c r="D279" s="3"/>
      <c r="E279" s="3"/>
      <c r="F279" s="20"/>
    </row>
    <row r="280" spans="1:6" s="2" customFormat="1" ht="14.25">
      <c r="A280" s="35"/>
      <c r="B280" s="3"/>
      <c r="C280" s="3"/>
      <c r="D280" s="3"/>
      <c r="E280" s="3"/>
      <c r="F280" s="20"/>
    </row>
    <row r="281" spans="1:6" s="2" customFormat="1" ht="14.25">
      <c r="A281" s="35"/>
      <c r="B281" s="3"/>
      <c r="C281" s="3"/>
      <c r="D281" s="3"/>
      <c r="E281" s="3"/>
      <c r="F281" s="20"/>
    </row>
    <row r="282" spans="1:6" s="2" customFormat="1" ht="14.25">
      <c r="A282" s="35"/>
      <c r="B282" s="3"/>
      <c r="C282" s="3"/>
      <c r="D282" s="3"/>
      <c r="E282" s="3"/>
      <c r="F282" s="20"/>
    </row>
    <row r="283" spans="1:6" s="2" customFormat="1" ht="14.25">
      <c r="A283" s="35"/>
      <c r="B283" s="3"/>
      <c r="C283" s="3"/>
      <c r="D283" s="3"/>
      <c r="E283" s="3"/>
      <c r="F283" s="20"/>
    </row>
    <row r="284" spans="1:6" s="2" customFormat="1" ht="14.25">
      <c r="A284" s="35"/>
      <c r="B284" s="3"/>
      <c r="C284" s="3"/>
      <c r="D284" s="3"/>
      <c r="E284" s="3"/>
      <c r="F284" s="20"/>
    </row>
    <row r="285" spans="1:6" s="2" customFormat="1" ht="14.25">
      <c r="A285" s="35"/>
      <c r="B285" s="3"/>
      <c r="C285" s="3"/>
      <c r="D285" s="3"/>
      <c r="E285" s="3"/>
      <c r="F285" s="20"/>
    </row>
    <row r="286" spans="1:6" s="2" customFormat="1" ht="14.25">
      <c r="A286" s="35"/>
      <c r="B286" s="3"/>
      <c r="C286" s="3"/>
      <c r="D286" s="3"/>
      <c r="E286" s="3"/>
      <c r="F286" s="20"/>
    </row>
    <row r="287" spans="1:6" s="2" customFormat="1" ht="14.25">
      <c r="A287" s="35"/>
      <c r="B287" s="3"/>
      <c r="C287" s="3"/>
      <c r="D287" s="3"/>
      <c r="E287" s="3"/>
      <c r="F287" s="20"/>
    </row>
    <row r="288" spans="1:6" s="2" customFormat="1" ht="14.25">
      <c r="A288" s="35"/>
      <c r="B288" s="3"/>
      <c r="C288" s="3"/>
      <c r="D288" s="3"/>
      <c r="E288" s="3"/>
      <c r="F288" s="20"/>
    </row>
    <row r="289" spans="1:6" s="2" customFormat="1" ht="14.25">
      <c r="A289" s="35"/>
      <c r="B289" s="3"/>
      <c r="C289" s="3"/>
      <c r="D289" s="3"/>
      <c r="E289" s="3"/>
      <c r="F289" s="20"/>
    </row>
    <row r="290" spans="1:6" s="2" customFormat="1" ht="14.25">
      <c r="A290" s="35"/>
      <c r="B290" s="3"/>
      <c r="C290" s="3"/>
      <c r="D290" s="3"/>
      <c r="E290" s="3"/>
      <c r="F290" s="20"/>
    </row>
    <row r="291" spans="1:6" s="2" customFormat="1" ht="14.25">
      <c r="A291" s="35"/>
      <c r="B291" s="3"/>
      <c r="C291" s="3"/>
      <c r="D291" s="3"/>
      <c r="E291" s="3"/>
      <c r="F291" s="20"/>
    </row>
    <row r="292" spans="1:6" s="2" customFormat="1" ht="14.25">
      <c r="A292" s="35"/>
      <c r="B292" s="3"/>
      <c r="C292" s="3"/>
      <c r="D292" s="3"/>
      <c r="E292" s="3"/>
      <c r="F292" s="20"/>
    </row>
    <row r="293" spans="1:6" s="2" customFormat="1" ht="14.25">
      <c r="A293" s="35"/>
      <c r="B293" s="3"/>
      <c r="C293" s="3"/>
      <c r="D293" s="3"/>
      <c r="E293" s="3"/>
      <c r="F293" s="20"/>
    </row>
    <row r="294" spans="1:6" s="2" customFormat="1" ht="14.25">
      <c r="A294" s="35"/>
      <c r="B294" s="3"/>
      <c r="C294" s="3"/>
      <c r="D294" s="3"/>
      <c r="E294" s="3"/>
      <c r="F294" s="20"/>
    </row>
    <row r="295" spans="1:6" s="2" customFormat="1" ht="14.25">
      <c r="A295" s="35"/>
      <c r="B295" s="3"/>
      <c r="C295" s="3"/>
      <c r="D295" s="3"/>
      <c r="E295" s="3"/>
      <c r="F295" s="20"/>
    </row>
    <row r="296" spans="1:6" s="2" customFormat="1" ht="14.25">
      <c r="A296" s="35"/>
      <c r="B296" s="3"/>
      <c r="C296" s="3"/>
      <c r="D296" s="3"/>
      <c r="E296" s="3"/>
      <c r="F296" s="20"/>
    </row>
    <row r="297" spans="1:6" s="2" customFormat="1" ht="14.25">
      <c r="A297" s="35"/>
      <c r="B297" s="3"/>
      <c r="C297" s="3"/>
      <c r="D297" s="3"/>
      <c r="E297" s="3"/>
      <c r="F297" s="20"/>
    </row>
    <row r="298" spans="1:6" s="2" customFormat="1" ht="14.25">
      <c r="A298" s="35"/>
      <c r="B298" s="3"/>
      <c r="C298" s="3"/>
      <c r="D298" s="3"/>
      <c r="E298" s="3"/>
      <c r="F298" s="20"/>
    </row>
    <row r="299" spans="1:6" s="2" customFormat="1" ht="14.25">
      <c r="A299" s="35"/>
      <c r="B299" s="3"/>
      <c r="C299" s="3"/>
      <c r="D299" s="3"/>
      <c r="E299" s="3"/>
      <c r="F299" s="20"/>
    </row>
    <row r="300" spans="1:6" s="2" customFormat="1" ht="14.25">
      <c r="A300" s="35"/>
      <c r="B300" s="3"/>
      <c r="C300" s="3"/>
      <c r="D300" s="3"/>
      <c r="E300" s="3"/>
      <c r="F300" s="20"/>
    </row>
    <row r="301" spans="1:6" s="2" customFormat="1" ht="14.25">
      <c r="A301" s="35"/>
      <c r="B301" s="3"/>
      <c r="C301" s="3"/>
      <c r="D301" s="3"/>
      <c r="E301" s="3"/>
      <c r="F301" s="20"/>
    </row>
    <row r="302" spans="1:6" s="2" customFormat="1" ht="14.25">
      <c r="A302" s="35"/>
      <c r="B302" s="3"/>
      <c r="C302" s="3"/>
      <c r="D302" s="3"/>
      <c r="E302" s="3"/>
      <c r="F302" s="20"/>
    </row>
    <row r="303" spans="1:6" s="2" customFormat="1" ht="14.25">
      <c r="A303" s="35"/>
      <c r="B303" s="3"/>
      <c r="C303" s="3"/>
      <c r="D303" s="3"/>
      <c r="E303" s="3"/>
      <c r="F303" s="20"/>
    </row>
    <row r="304" spans="1:6" s="2" customFormat="1" ht="14.25">
      <c r="A304" s="35"/>
      <c r="B304" s="3"/>
      <c r="C304" s="3"/>
      <c r="D304" s="3"/>
      <c r="E304" s="3"/>
      <c r="F304" s="20"/>
    </row>
    <row r="305" spans="1:6" s="2" customFormat="1" ht="14.25">
      <c r="A305" s="35"/>
      <c r="B305" s="3"/>
      <c r="C305" s="3"/>
      <c r="D305" s="3"/>
      <c r="E305" s="3"/>
      <c r="F305" s="20"/>
    </row>
    <row r="306" spans="1:6" s="2" customFormat="1" ht="14.25">
      <c r="A306" s="35"/>
      <c r="B306" s="3"/>
      <c r="C306" s="3"/>
      <c r="D306" s="3"/>
      <c r="E306" s="3"/>
      <c r="F306" s="20"/>
    </row>
    <row r="307" spans="1:6" s="2" customFormat="1" ht="14.25">
      <c r="A307" s="35"/>
      <c r="B307" s="3"/>
      <c r="C307" s="3"/>
      <c r="D307" s="3"/>
      <c r="E307" s="3"/>
      <c r="F307" s="20"/>
    </row>
    <row r="308" spans="1:6" s="2" customFormat="1" ht="14.25">
      <c r="A308" s="35"/>
      <c r="B308" s="3"/>
      <c r="C308" s="3"/>
      <c r="D308" s="3"/>
      <c r="E308" s="3"/>
      <c r="F308" s="20"/>
    </row>
    <row r="309" spans="1:6" s="2" customFormat="1" ht="14.25">
      <c r="A309" s="35"/>
      <c r="B309" s="3"/>
      <c r="C309" s="3"/>
      <c r="D309" s="3"/>
      <c r="E309" s="3"/>
      <c r="F309" s="20"/>
    </row>
    <row r="310" spans="1:6" s="2" customFormat="1" ht="14.25">
      <c r="A310" s="35"/>
      <c r="B310" s="3"/>
      <c r="C310" s="3"/>
      <c r="D310" s="3"/>
      <c r="E310" s="3"/>
      <c r="F310" s="20"/>
    </row>
    <row r="311" spans="1:6" s="2" customFormat="1" ht="14.25">
      <c r="A311" s="35"/>
      <c r="B311" s="3"/>
      <c r="C311" s="3"/>
      <c r="D311" s="3"/>
      <c r="E311" s="3"/>
      <c r="F311" s="20"/>
    </row>
    <row r="312" spans="1:6" s="2" customFormat="1" ht="14.25">
      <c r="A312" s="35"/>
      <c r="B312" s="3"/>
      <c r="C312" s="3"/>
      <c r="D312" s="3"/>
      <c r="E312" s="3"/>
      <c r="F312" s="20"/>
    </row>
    <row r="313" spans="1:6" s="2" customFormat="1" ht="14.25">
      <c r="A313" s="35"/>
      <c r="B313" s="3"/>
      <c r="C313" s="3"/>
      <c r="D313" s="3"/>
      <c r="E313" s="3"/>
      <c r="F313" s="20"/>
    </row>
    <row r="314" spans="1:6" s="2" customFormat="1" ht="14.25">
      <c r="A314" s="35"/>
      <c r="B314" s="3"/>
      <c r="C314" s="3"/>
      <c r="D314" s="3"/>
      <c r="E314" s="3"/>
      <c r="F314" s="20"/>
    </row>
    <row r="315" spans="1:6" s="2" customFormat="1" ht="14.25">
      <c r="A315" s="35"/>
      <c r="B315" s="3"/>
      <c r="C315" s="3"/>
      <c r="D315" s="3"/>
      <c r="E315" s="3"/>
      <c r="F315" s="20"/>
    </row>
    <row r="316" spans="1:6" s="2" customFormat="1" ht="14.25">
      <c r="A316" s="35"/>
      <c r="B316" s="3"/>
      <c r="C316" s="3"/>
      <c r="D316" s="3"/>
      <c r="E316" s="3"/>
      <c r="F316" s="20"/>
    </row>
    <row r="317" spans="1:6" s="2" customFormat="1" ht="14.25">
      <c r="A317" s="35"/>
      <c r="B317" s="3"/>
      <c r="C317" s="3"/>
      <c r="D317" s="3"/>
      <c r="E317" s="3"/>
      <c r="F317" s="20"/>
    </row>
    <row r="318" spans="1:6" s="2" customFormat="1" ht="14.25">
      <c r="A318" s="35"/>
      <c r="B318" s="3"/>
      <c r="C318" s="3"/>
      <c r="D318" s="3"/>
      <c r="E318" s="3"/>
      <c r="F318" s="20"/>
    </row>
    <row r="319" spans="1:6" s="2" customFormat="1" ht="14.25">
      <c r="A319" s="35"/>
      <c r="B319" s="3"/>
      <c r="C319" s="3"/>
      <c r="D319" s="3"/>
      <c r="E319" s="3"/>
      <c r="F319" s="20"/>
    </row>
    <row r="320" spans="1:6" s="2" customFormat="1" ht="14.25">
      <c r="A320" s="35"/>
      <c r="B320" s="3"/>
      <c r="C320" s="3"/>
      <c r="D320" s="3"/>
      <c r="E320" s="3"/>
      <c r="F320" s="20"/>
    </row>
    <row r="321" spans="1:6" s="2" customFormat="1" ht="14.25">
      <c r="A321" s="35"/>
      <c r="B321" s="3"/>
      <c r="C321" s="3"/>
      <c r="D321" s="3"/>
      <c r="E321" s="3"/>
      <c r="F321" s="20"/>
    </row>
    <row r="322" spans="1:6" s="2" customFormat="1" ht="14.25">
      <c r="A322" s="35"/>
      <c r="B322" s="3"/>
      <c r="C322" s="3"/>
      <c r="D322" s="3"/>
      <c r="E322" s="3"/>
      <c r="F322" s="20"/>
    </row>
    <row r="323" spans="1:6" s="2" customFormat="1" ht="14.25">
      <c r="A323" s="35"/>
      <c r="B323" s="3"/>
      <c r="C323" s="3"/>
      <c r="D323" s="3"/>
      <c r="E323" s="3"/>
      <c r="F323" s="20"/>
    </row>
    <row r="324" spans="1:6" s="2" customFormat="1" ht="14.25">
      <c r="A324" s="35"/>
      <c r="B324" s="3"/>
      <c r="C324" s="3"/>
      <c r="D324" s="3"/>
      <c r="E324" s="3"/>
      <c r="F324" s="20"/>
    </row>
    <row r="325" spans="1:6" s="2" customFormat="1" ht="14.25">
      <c r="A325" s="35"/>
      <c r="B325" s="3"/>
      <c r="C325" s="3"/>
      <c r="D325" s="3"/>
      <c r="E325" s="3"/>
      <c r="F325" s="20"/>
    </row>
    <row r="326" spans="1:6" s="2" customFormat="1" ht="14.25">
      <c r="A326" s="35"/>
      <c r="B326" s="3"/>
      <c r="C326" s="3"/>
      <c r="D326" s="3"/>
      <c r="E326" s="3"/>
      <c r="F326" s="20"/>
    </row>
    <row r="327" spans="1:6" s="2" customFormat="1" ht="14.25">
      <c r="A327" s="35"/>
      <c r="B327" s="3"/>
      <c r="C327" s="3"/>
      <c r="D327" s="3"/>
      <c r="E327" s="3"/>
      <c r="F327" s="20"/>
    </row>
    <row r="328" spans="1:6" s="2" customFormat="1" ht="14.25">
      <c r="A328" s="35"/>
      <c r="B328" s="3"/>
      <c r="C328" s="3"/>
      <c r="D328" s="3"/>
      <c r="E328" s="3"/>
      <c r="F328" s="20"/>
    </row>
    <row r="329" spans="1:6" s="2" customFormat="1" ht="14.25">
      <c r="A329" s="35"/>
      <c r="B329" s="3"/>
      <c r="C329" s="3"/>
      <c r="D329" s="3"/>
      <c r="E329" s="3"/>
      <c r="F329" s="20"/>
    </row>
    <row r="330" spans="1:6" s="2" customFormat="1" ht="14.25">
      <c r="A330" s="35"/>
      <c r="B330" s="3"/>
      <c r="C330" s="3"/>
      <c r="D330" s="3"/>
      <c r="E330" s="3"/>
      <c r="F330" s="20"/>
    </row>
    <row r="331" spans="1:6" s="2" customFormat="1" ht="14.25">
      <c r="A331" s="35"/>
      <c r="B331" s="3"/>
      <c r="C331" s="3"/>
      <c r="D331" s="3"/>
      <c r="E331" s="3"/>
      <c r="F331" s="20"/>
    </row>
    <row r="332" spans="1:6" s="2" customFormat="1" ht="14.25">
      <c r="A332" s="35"/>
      <c r="B332" s="3"/>
      <c r="C332" s="3"/>
      <c r="D332" s="3"/>
      <c r="E332" s="3"/>
      <c r="F332" s="20"/>
    </row>
    <row r="333" spans="1:6" s="2" customFormat="1" ht="14.25">
      <c r="A333" s="35"/>
      <c r="B333" s="3"/>
      <c r="C333" s="3"/>
      <c r="D333" s="3"/>
      <c r="E333" s="3"/>
      <c r="F333" s="20"/>
    </row>
    <row r="334" spans="1:6" s="2" customFormat="1" ht="14.25">
      <c r="A334" s="35"/>
      <c r="B334" s="3"/>
      <c r="C334" s="3"/>
      <c r="D334" s="3"/>
      <c r="E334" s="3"/>
      <c r="F334" s="20"/>
    </row>
    <row r="335" spans="1:6" s="2" customFormat="1" ht="14.25">
      <c r="A335" s="35"/>
      <c r="B335" s="3"/>
      <c r="C335" s="3"/>
      <c r="D335" s="3"/>
      <c r="E335" s="3"/>
      <c r="F335" s="20"/>
    </row>
    <row r="336" spans="1:6" s="2" customFormat="1" ht="14.25">
      <c r="A336" s="35"/>
      <c r="B336" s="3"/>
      <c r="C336" s="3"/>
      <c r="D336" s="3"/>
      <c r="E336" s="3"/>
      <c r="F336" s="20"/>
    </row>
    <row r="337" spans="1:6" s="2" customFormat="1" ht="14.25">
      <c r="A337" s="35"/>
      <c r="B337" s="3"/>
      <c r="C337" s="3"/>
      <c r="D337" s="3"/>
      <c r="E337" s="3"/>
      <c r="F337" s="20"/>
    </row>
    <row r="338" spans="1:6" s="2" customFormat="1" ht="14.25">
      <c r="A338" s="35"/>
      <c r="B338" s="3"/>
      <c r="C338" s="3"/>
      <c r="D338" s="3"/>
      <c r="E338" s="3"/>
      <c r="F338" s="20"/>
    </row>
    <row r="339" spans="1:6" s="2" customFormat="1" ht="14.25">
      <c r="A339" s="35"/>
      <c r="B339" s="3"/>
      <c r="C339" s="3"/>
      <c r="D339" s="3"/>
      <c r="E339" s="3"/>
      <c r="F339" s="20"/>
    </row>
    <row r="340" spans="1:6" s="2" customFormat="1" ht="14.25">
      <c r="A340" s="35"/>
      <c r="B340" s="3"/>
      <c r="C340" s="3"/>
      <c r="D340" s="3"/>
      <c r="E340" s="3"/>
      <c r="F340" s="20"/>
    </row>
    <row r="341" spans="1:6" s="2" customFormat="1" ht="14.25">
      <c r="A341" s="35"/>
      <c r="B341" s="3"/>
      <c r="C341" s="3"/>
      <c r="D341" s="3"/>
      <c r="E341" s="3"/>
      <c r="F341" s="20"/>
    </row>
    <row r="342" spans="1:6" s="2" customFormat="1" ht="14.25">
      <c r="A342" s="35"/>
      <c r="B342" s="3"/>
      <c r="C342" s="3"/>
      <c r="D342" s="3"/>
      <c r="E342" s="3"/>
      <c r="F342" s="20"/>
    </row>
    <row r="343" spans="1:6" s="2" customFormat="1" ht="14.25">
      <c r="A343" s="35"/>
      <c r="B343" s="3"/>
      <c r="C343" s="3"/>
      <c r="D343" s="3"/>
      <c r="E343" s="3"/>
      <c r="F343" s="20"/>
    </row>
    <row r="344" spans="1:6" s="2" customFormat="1" ht="14.25">
      <c r="A344" s="35"/>
      <c r="B344" s="3"/>
      <c r="C344" s="3"/>
      <c r="D344" s="3"/>
      <c r="E344" s="3"/>
      <c r="F344" s="20"/>
    </row>
    <row r="345" spans="1:6" s="2" customFormat="1" ht="14.25">
      <c r="A345" s="35"/>
      <c r="B345" s="3"/>
      <c r="C345" s="3"/>
      <c r="D345" s="3"/>
      <c r="E345" s="3"/>
      <c r="F345" s="20"/>
    </row>
    <row r="346" spans="1:6" s="2" customFormat="1" ht="14.25">
      <c r="A346" s="35"/>
      <c r="B346" s="3"/>
      <c r="C346" s="3"/>
      <c r="D346" s="3"/>
      <c r="E346" s="3"/>
      <c r="F346" s="20"/>
    </row>
    <row r="347" spans="1:6" s="2" customFormat="1" ht="14.25">
      <c r="A347" s="35"/>
      <c r="B347" s="3"/>
      <c r="C347" s="3"/>
      <c r="D347" s="3"/>
      <c r="E347" s="3"/>
      <c r="F347" s="20"/>
    </row>
    <row r="348" spans="1:6" s="2" customFormat="1" ht="14.25">
      <c r="A348" s="35"/>
      <c r="B348" s="3"/>
      <c r="C348" s="3"/>
      <c r="D348" s="3"/>
      <c r="E348" s="3"/>
      <c r="F348" s="20"/>
    </row>
    <row r="349" spans="1:6" s="2" customFormat="1" ht="14.25">
      <c r="A349" s="35"/>
      <c r="B349" s="3"/>
      <c r="C349" s="3"/>
      <c r="D349" s="3"/>
      <c r="E349" s="3"/>
      <c r="F349" s="20"/>
    </row>
    <row r="350" spans="1:6" s="2" customFormat="1" ht="14.25">
      <c r="A350" s="35"/>
      <c r="B350" s="3"/>
      <c r="C350" s="3"/>
      <c r="D350" s="3"/>
      <c r="E350" s="3"/>
      <c r="F350" s="20"/>
    </row>
    <row r="351" spans="1:6" s="2" customFormat="1" ht="14.25">
      <c r="A351" s="35"/>
      <c r="B351" s="3"/>
      <c r="C351" s="3"/>
      <c r="D351" s="3"/>
      <c r="E351" s="3"/>
      <c r="F351" s="20"/>
    </row>
    <row r="352" spans="1:6" s="2" customFormat="1" ht="14.25">
      <c r="A352" s="35"/>
      <c r="B352" s="3"/>
      <c r="C352" s="3"/>
      <c r="D352" s="3"/>
      <c r="E352" s="3"/>
      <c r="F352" s="20"/>
    </row>
    <row r="353" spans="1:6" s="2" customFormat="1" ht="14.25">
      <c r="A353" s="35"/>
      <c r="B353" s="3"/>
      <c r="C353" s="3"/>
      <c r="D353" s="3"/>
      <c r="E353" s="3"/>
      <c r="F353" s="20"/>
    </row>
    <row r="354" spans="1:6" s="2" customFormat="1" ht="14.25">
      <c r="A354" s="35"/>
      <c r="B354" s="3"/>
      <c r="C354" s="3"/>
      <c r="D354" s="3"/>
      <c r="E354" s="3"/>
      <c r="F354" s="20"/>
    </row>
    <row r="355" spans="1:6" s="2" customFormat="1" ht="14.25">
      <c r="A355" s="35"/>
      <c r="B355" s="3"/>
      <c r="C355" s="3"/>
      <c r="D355" s="3"/>
      <c r="E355" s="3"/>
      <c r="F355" s="20"/>
    </row>
    <row r="356" spans="1:6" s="2" customFormat="1" ht="14.25">
      <c r="A356" s="35"/>
      <c r="B356" s="3"/>
      <c r="C356" s="3"/>
      <c r="D356" s="3"/>
      <c r="E356" s="3"/>
      <c r="F356" s="20"/>
    </row>
    <row r="357" spans="1:6" s="2" customFormat="1" ht="14.25">
      <c r="A357" s="35"/>
      <c r="B357" s="3"/>
      <c r="C357" s="3"/>
      <c r="D357" s="3"/>
      <c r="E357" s="3"/>
      <c r="F357" s="20"/>
    </row>
    <row r="358" spans="1:6" s="2" customFormat="1" ht="14.25">
      <c r="A358" s="35"/>
      <c r="B358" s="3"/>
      <c r="C358" s="3"/>
      <c r="D358" s="3"/>
      <c r="E358" s="3"/>
      <c r="F358" s="20"/>
    </row>
    <row r="359" spans="1:6" s="2" customFormat="1" ht="14.25">
      <c r="A359" s="35"/>
      <c r="B359" s="3"/>
      <c r="C359" s="3"/>
      <c r="D359" s="3"/>
      <c r="E359" s="3"/>
      <c r="F359" s="20"/>
    </row>
    <row r="360" spans="1:6" s="2" customFormat="1" ht="14.25">
      <c r="A360" s="35"/>
      <c r="B360" s="3"/>
      <c r="C360" s="3"/>
      <c r="D360" s="3"/>
      <c r="E360" s="3"/>
      <c r="F360" s="20"/>
    </row>
    <row r="361" spans="1:6" s="2" customFormat="1" ht="14.25">
      <c r="A361" s="35"/>
      <c r="B361" s="3"/>
      <c r="C361" s="3"/>
      <c r="D361" s="3"/>
      <c r="E361" s="3"/>
      <c r="F361" s="20"/>
    </row>
    <row r="362" spans="1:6" s="2" customFormat="1" ht="14.25">
      <c r="A362" s="35"/>
      <c r="B362" s="3"/>
      <c r="C362" s="3"/>
      <c r="D362" s="3"/>
      <c r="E362" s="3"/>
      <c r="F362" s="20"/>
    </row>
    <row r="363" spans="1:6" s="2" customFormat="1" ht="14.25">
      <c r="A363" s="35"/>
      <c r="B363" s="3"/>
      <c r="C363" s="3"/>
      <c r="D363" s="3"/>
      <c r="E363" s="3"/>
      <c r="F363" s="20"/>
    </row>
    <row r="364" spans="1:6" s="2" customFormat="1" ht="14.25">
      <c r="A364" s="35"/>
      <c r="B364" s="3"/>
      <c r="C364" s="3"/>
      <c r="D364" s="3"/>
      <c r="E364" s="3"/>
      <c r="F364" s="20"/>
    </row>
    <row r="365" spans="1:6" s="2" customFormat="1" ht="14.25">
      <c r="A365" s="35"/>
      <c r="B365" s="3"/>
      <c r="C365" s="3"/>
      <c r="D365" s="3"/>
      <c r="E365" s="3"/>
      <c r="F365" s="20"/>
    </row>
    <row r="366" spans="1:6" s="2" customFormat="1" ht="14.25">
      <c r="A366" s="35"/>
      <c r="B366" s="3"/>
      <c r="C366" s="3"/>
      <c r="D366" s="3"/>
      <c r="E366" s="3"/>
      <c r="F366" s="20"/>
    </row>
    <row r="367" spans="1:6" s="2" customFormat="1" ht="14.25">
      <c r="A367" s="35"/>
      <c r="B367" s="3"/>
      <c r="C367" s="3"/>
      <c r="D367" s="3"/>
      <c r="E367" s="3"/>
      <c r="F367" s="20"/>
    </row>
    <row r="368" spans="1:6" s="2" customFormat="1" ht="14.25">
      <c r="A368" s="35"/>
      <c r="B368" s="3"/>
      <c r="C368" s="3"/>
      <c r="D368" s="3"/>
      <c r="E368" s="3"/>
      <c r="F368" s="20"/>
    </row>
    <row r="369" spans="1:6" s="2" customFormat="1" ht="14.25">
      <c r="A369" s="35"/>
      <c r="B369" s="3"/>
      <c r="C369" s="3"/>
      <c r="D369" s="3"/>
      <c r="E369" s="3"/>
      <c r="F369" s="20"/>
    </row>
    <row r="370" spans="1:6" s="2" customFormat="1" ht="14.25">
      <c r="A370" s="35"/>
      <c r="B370" s="3"/>
      <c r="C370" s="3"/>
      <c r="D370" s="3"/>
      <c r="E370" s="3"/>
      <c r="F370" s="20"/>
    </row>
    <row r="371" spans="1:6" s="2" customFormat="1" ht="14.25">
      <c r="A371" s="35"/>
      <c r="B371" s="3"/>
      <c r="C371" s="3"/>
      <c r="D371" s="3"/>
      <c r="E371" s="3"/>
      <c r="F371" s="20"/>
    </row>
    <row r="372" spans="1:6" s="2" customFormat="1" ht="14.25">
      <c r="A372" s="35"/>
      <c r="B372" s="3"/>
      <c r="C372" s="3"/>
      <c r="D372" s="3"/>
      <c r="E372" s="3"/>
      <c r="F372" s="20"/>
    </row>
    <row r="373" spans="1:6" s="2" customFormat="1" ht="14.25">
      <c r="A373" s="35"/>
      <c r="B373" s="3"/>
      <c r="C373" s="3"/>
      <c r="D373" s="3"/>
      <c r="E373" s="3"/>
      <c r="F373" s="20"/>
    </row>
    <row r="374" spans="1:6" s="2" customFormat="1" ht="14.25">
      <c r="A374" s="35"/>
      <c r="B374" s="3"/>
      <c r="C374" s="3"/>
      <c r="D374" s="3"/>
      <c r="E374" s="3"/>
      <c r="F374" s="20"/>
    </row>
    <row r="375" spans="1:6" s="2" customFormat="1" ht="14.25">
      <c r="A375" s="35"/>
      <c r="B375" s="3"/>
      <c r="C375" s="3"/>
      <c r="D375" s="3"/>
      <c r="E375" s="3"/>
      <c r="F375" s="20"/>
    </row>
    <row r="376" spans="1:6" s="2" customFormat="1" ht="14.25">
      <c r="A376" s="35"/>
      <c r="B376" s="3"/>
      <c r="C376" s="3"/>
      <c r="D376" s="3"/>
      <c r="E376" s="3"/>
      <c r="F376" s="20"/>
    </row>
    <row r="377" spans="1:6" s="2" customFormat="1" ht="14.25">
      <c r="A377" s="35"/>
      <c r="B377" s="3"/>
      <c r="C377" s="3"/>
      <c r="D377" s="3"/>
      <c r="E377" s="3"/>
      <c r="F377" s="20"/>
    </row>
    <row r="378" spans="1:6" s="2" customFormat="1" ht="14.25">
      <c r="A378" s="35"/>
      <c r="B378" s="3"/>
      <c r="C378" s="3"/>
      <c r="D378" s="3"/>
      <c r="E378" s="3"/>
      <c r="F378" s="20"/>
    </row>
    <row r="379" spans="1:6" s="2" customFormat="1" ht="14.25">
      <c r="A379" s="35"/>
      <c r="B379" s="3"/>
      <c r="C379" s="3"/>
      <c r="D379" s="3"/>
      <c r="E379" s="3"/>
      <c r="F379" s="20"/>
    </row>
    <row r="380" spans="1:6" s="2" customFormat="1" ht="14.25">
      <c r="A380" s="35"/>
      <c r="B380" s="3"/>
      <c r="C380" s="3"/>
      <c r="D380" s="3"/>
      <c r="E380" s="3"/>
      <c r="F380" s="20"/>
    </row>
    <row r="381" spans="1:6" s="2" customFormat="1" ht="14.25">
      <c r="A381" s="35"/>
      <c r="B381" s="3"/>
      <c r="C381" s="3"/>
      <c r="D381" s="3"/>
      <c r="E381" s="3"/>
      <c r="F381" s="20"/>
    </row>
    <row r="382" spans="1:6" s="2" customFormat="1" ht="14.25">
      <c r="A382" s="35"/>
      <c r="B382" s="3"/>
      <c r="C382" s="3"/>
      <c r="D382" s="3"/>
      <c r="E382" s="3"/>
      <c r="F382" s="20"/>
    </row>
    <row r="383" spans="1:6" s="2" customFormat="1" ht="14.25">
      <c r="A383" s="35"/>
      <c r="B383" s="3"/>
      <c r="C383" s="3"/>
      <c r="D383" s="3"/>
      <c r="E383" s="3"/>
      <c r="F383" s="20"/>
    </row>
    <row r="384" spans="1:6" s="2" customFormat="1" ht="14.25">
      <c r="A384" s="35"/>
      <c r="B384" s="3"/>
      <c r="C384" s="3"/>
      <c r="D384" s="3"/>
      <c r="E384" s="3"/>
      <c r="F384" s="20"/>
    </row>
    <row r="385" spans="1:6" s="2" customFormat="1" ht="14.25">
      <c r="A385" s="35"/>
      <c r="B385" s="3"/>
      <c r="C385" s="3"/>
      <c r="D385" s="3"/>
      <c r="E385" s="3"/>
      <c r="F385" s="20"/>
    </row>
    <row r="386" spans="1:6" s="2" customFormat="1" ht="14.25">
      <c r="A386" s="35"/>
      <c r="B386" s="3"/>
      <c r="C386" s="3"/>
      <c r="D386" s="3"/>
      <c r="E386" s="3"/>
      <c r="F386" s="20"/>
    </row>
    <row r="387" spans="1:6" s="2" customFormat="1" ht="14.25">
      <c r="A387" s="35"/>
      <c r="B387" s="3"/>
      <c r="C387" s="3"/>
      <c r="D387" s="3"/>
      <c r="E387" s="3"/>
      <c r="F387" s="20"/>
    </row>
    <row r="388" spans="1:6" s="2" customFormat="1" ht="14.25">
      <c r="A388" s="35"/>
      <c r="B388" s="3"/>
      <c r="C388" s="3"/>
      <c r="D388" s="3"/>
      <c r="E388" s="3"/>
      <c r="F388" s="20"/>
    </row>
    <row r="389" spans="1:6" s="2" customFormat="1" ht="14.25">
      <c r="A389" s="35"/>
      <c r="B389" s="3"/>
      <c r="C389" s="3"/>
      <c r="D389" s="3"/>
      <c r="E389" s="3"/>
      <c r="F389" s="20"/>
    </row>
    <row r="390" spans="1:6" s="2" customFormat="1" ht="14.25">
      <c r="A390" s="35"/>
      <c r="B390" s="3"/>
      <c r="C390" s="3"/>
      <c r="D390" s="3"/>
      <c r="E390" s="3"/>
      <c r="F390" s="20"/>
    </row>
    <row r="391" spans="1:6" s="2" customFormat="1" ht="14.25">
      <c r="A391" s="35"/>
      <c r="B391" s="3"/>
      <c r="C391" s="3"/>
      <c r="D391" s="3"/>
      <c r="E391" s="3"/>
      <c r="F391" s="20"/>
    </row>
    <row r="392" spans="1:6" s="2" customFormat="1" ht="14.25">
      <c r="A392" s="35"/>
      <c r="B392" s="3"/>
      <c r="C392" s="3"/>
      <c r="D392" s="3"/>
      <c r="E392" s="3"/>
      <c r="F392" s="20"/>
    </row>
    <row r="393" spans="1:6" s="2" customFormat="1" ht="14.25">
      <c r="A393" s="35"/>
      <c r="B393" s="3"/>
      <c r="C393" s="3"/>
      <c r="D393" s="3"/>
      <c r="E393" s="3"/>
      <c r="F393" s="20"/>
    </row>
    <row r="394" spans="1:6" s="2" customFormat="1" ht="14.25">
      <c r="A394" s="35"/>
      <c r="B394" s="3"/>
      <c r="C394" s="3"/>
      <c r="D394" s="3"/>
      <c r="E394" s="3"/>
      <c r="F394" s="20"/>
    </row>
    <row r="395" spans="1:6" s="2" customFormat="1" ht="14.25">
      <c r="A395" s="35"/>
      <c r="B395" s="3"/>
      <c r="C395" s="3"/>
      <c r="D395" s="3"/>
      <c r="E395" s="3"/>
      <c r="F395" s="20"/>
    </row>
    <row r="396" spans="1:6" s="2" customFormat="1" ht="14.25">
      <c r="A396" s="35"/>
      <c r="B396" s="3"/>
      <c r="C396" s="3"/>
      <c r="D396" s="3"/>
      <c r="E396" s="3"/>
      <c r="F396" s="20"/>
    </row>
    <row r="397" spans="1:6" s="2" customFormat="1" ht="14.25">
      <c r="A397" s="35"/>
      <c r="B397" s="3"/>
      <c r="C397" s="3"/>
      <c r="D397" s="3"/>
      <c r="E397" s="3"/>
      <c r="F397" s="20"/>
    </row>
    <row r="398" spans="1:6" s="2" customFormat="1" ht="14.25">
      <c r="A398" s="35"/>
      <c r="B398" s="3"/>
      <c r="C398" s="3"/>
      <c r="D398" s="3"/>
      <c r="E398" s="3"/>
      <c r="F398" s="20"/>
    </row>
    <row r="399" spans="1:6" s="2" customFormat="1" ht="14.25">
      <c r="A399" s="35"/>
      <c r="B399" s="3"/>
      <c r="C399" s="3"/>
      <c r="D399" s="3"/>
      <c r="E399" s="3"/>
      <c r="F399" s="20"/>
    </row>
    <row r="400" spans="1:6" s="2" customFormat="1" ht="14.25">
      <c r="A400" s="35"/>
      <c r="B400" s="3"/>
      <c r="C400" s="3"/>
      <c r="D400" s="3"/>
      <c r="E400" s="3"/>
      <c r="F400" s="20"/>
    </row>
    <row r="401" spans="1:6" s="2" customFormat="1" ht="14.25">
      <c r="A401" s="35"/>
      <c r="B401" s="3"/>
      <c r="C401" s="3"/>
      <c r="D401" s="3"/>
      <c r="E401" s="3"/>
      <c r="F401" s="20"/>
    </row>
    <row r="402" spans="1:6" s="2" customFormat="1" ht="14.25">
      <c r="A402" s="35"/>
      <c r="B402" s="3"/>
      <c r="C402" s="3"/>
      <c r="D402" s="3"/>
      <c r="E402" s="3"/>
      <c r="F402" s="20"/>
    </row>
    <row r="403" spans="1:6" s="2" customFormat="1" ht="14.25">
      <c r="A403" s="35"/>
      <c r="B403" s="3"/>
      <c r="C403" s="3"/>
      <c r="D403" s="3"/>
      <c r="E403" s="3"/>
      <c r="F403" s="20"/>
    </row>
    <row r="404" spans="1:6" s="2" customFormat="1" ht="14.25">
      <c r="A404" s="35"/>
      <c r="B404" s="3"/>
      <c r="C404" s="3"/>
      <c r="D404" s="3"/>
      <c r="E404" s="3"/>
      <c r="F404" s="20"/>
    </row>
    <row r="405" spans="1:6" s="2" customFormat="1" ht="14.25">
      <c r="A405" s="35"/>
      <c r="B405" s="3"/>
      <c r="C405" s="3"/>
      <c r="D405" s="3"/>
      <c r="E405" s="3"/>
      <c r="F405" s="20"/>
    </row>
    <row r="406" spans="1:6" s="2" customFormat="1" ht="14.25">
      <c r="A406" s="35"/>
      <c r="B406" s="3"/>
      <c r="C406" s="3"/>
      <c r="D406" s="3"/>
      <c r="E406" s="3"/>
      <c r="F406" s="20"/>
    </row>
    <row r="407" spans="1:6" s="2" customFormat="1" ht="14.25">
      <c r="A407" s="35"/>
      <c r="B407" s="3"/>
      <c r="C407" s="3"/>
      <c r="D407" s="3"/>
      <c r="E407" s="3"/>
      <c r="F407" s="20"/>
    </row>
    <row r="408" spans="1:6" s="2" customFormat="1" ht="14.25">
      <c r="A408" s="35"/>
      <c r="B408" s="3"/>
      <c r="C408" s="3"/>
      <c r="D408" s="3"/>
      <c r="E408" s="3"/>
      <c r="F408" s="20"/>
    </row>
    <row r="409" spans="1:6" s="2" customFormat="1" ht="14.25">
      <c r="A409" s="35"/>
      <c r="B409" s="3"/>
      <c r="C409" s="3"/>
      <c r="D409" s="3"/>
      <c r="E409" s="3"/>
      <c r="F409" s="20"/>
    </row>
    <row r="410" spans="1:6" s="2" customFormat="1" ht="14.25">
      <c r="A410" s="35"/>
      <c r="B410" s="3"/>
      <c r="C410" s="3"/>
      <c r="D410" s="3"/>
      <c r="E410" s="3"/>
      <c r="F410" s="20"/>
    </row>
    <row r="411" spans="1:6" s="2" customFormat="1" ht="14.25">
      <c r="A411" s="35"/>
      <c r="B411" s="3"/>
      <c r="C411" s="3"/>
      <c r="D411" s="3"/>
      <c r="E411" s="3"/>
      <c r="F411" s="20"/>
    </row>
    <row r="412" spans="1:6" s="2" customFormat="1" ht="14.25">
      <c r="A412" s="35"/>
      <c r="B412" s="3"/>
      <c r="C412" s="3"/>
      <c r="D412" s="3"/>
      <c r="E412" s="3"/>
      <c r="F412" s="20"/>
    </row>
    <row r="413" spans="1:6" s="2" customFormat="1" ht="14.25">
      <c r="A413" s="35"/>
      <c r="B413" s="3"/>
      <c r="C413" s="3"/>
      <c r="D413" s="3"/>
      <c r="E413" s="3"/>
      <c r="F413" s="20"/>
    </row>
    <row r="414" spans="1:6" s="2" customFormat="1" ht="14.25">
      <c r="A414" s="35"/>
      <c r="B414" s="3"/>
      <c r="C414" s="3"/>
      <c r="D414" s="3"/>
      <c r="E414" s="3"/>
      <c r="F414" s="20"/>
    </row>
    <row r="415" spans="1:6" s="2" customFormat="1" ht="14.25">
      <c r="A415" s="35"/>
      <c r="B415" s="3"/>
      <c r="C415" s="3"/>
      <c r="D415" s="3"/>
      <c r="E415" s="3"/>
      <c r="F415" s="20"/>
    </row>
    <row r="416" spans="1:6" s="2" customFormat="1" ht="14.25">
      <c r="A416" s="35"/>
      <c r="B416" s="3"/>
      <c r="C416" s="3"/>
      <c r="D416" s="3"/>
      <c r="E416" s="3"/>
      <c r="F416" s="20"/>
    </row>
    <row r="417" spans="1:6" s="2" customFormat="1" ht="14.25">
      <c r="A417" s="35"/>
      <c r="B417" s="3"/>
      <c r="C417" s="3"/>
      <c r="D417" s="3"/>
      <c r="E417" s="3"/>
      <c r="F417" s="20"/>
    </row>
    <row r="418" spans="1:6" s="2" customFormat="1" ht="14.25">
      <c r="A418" s="35"/>
      <c r="B418" s="3"/>
      <c r="C418" s="3"/>
      <c r="D418" s="3"/>
      <c r="E418" s="3"/>
      <c r="F418" s="20"/>
    </row>
    <row r="419" spans="1:6" s="2" customFormat="1" ht="14.25">
      <c r="A419" s="35"/>
      <c r="B419" s="3"/>
      <c r="C419" s="3"/>
      <c r="D419" s="3"/>
      <c r="E419" s="3"/>
      <c r="F419" s="20"/>
    </row>
    <row r="420" spans="1:6" s="2" customFormat="1" ht="14.25">
      <c r="A420" s="35"/>
      <c r="B420" s="3"/>
      <c r="C420" s="3"/>
      <c r="D420" s="3"/>
      <c r="E420" s="3"/>
      <c r="F420" s="20"/>
    </row>
    <row r="421" spans="1:6" s="2" customFormat="1" ht="14.25">
      <c r="A421" s="35"/>
      <c r="B421" s="3"/>
      <c r="C421" s="3"/>
      <c r="D421" s="3"/>
      <c r="E421" s="3"/>
      <c r="F421" s="20"/>
    </row>
    <row r="422" spans="1:6" s="2" customFormat="1" ht="14.25">
      <c r="A422" s="35"/>
      <c r="B422" s="3"/>
      <c r="C422" s="3"/>
      <c r="D422" s="3"/>
      <c r="E422" s="3"/>
      <c r="F422" s="20"/>
    </row>
    <row r="423" spans="1:6" s="2" customFormat="1" ht="14.25">
      <c r="A423" s="35"/>
      <c r="B423" s="3"/>
      <c r="C423" s="3"/>
      <c r="D423" s="3"/>
      <c r="E423" s="3"/>
      <c r="F423" s="20"/>
    </row>
    <row r="424" spans="1:6" s="2" customFormat="1" ht="14.25">
      <c r="A424" s="35"/>
      <c r="B424" s="3"/>
      <c r="C424" s="3"/>
      <c r="D424" s="3"/>
      <c r="E424" s="3"/>
      <c r="F424" s="20"/>
    </row>
    <row r="425" spans="1:6" s="2" customFormat="1" ht="14.25">
      <c r="A425" s="35"/>
      <c r="B425" s="3"/>
      <c r="C425" s="3"/>
      <c r="D425" s="3"/>
      <c r="E425" s="3"/>
      <c r="F425" s="20"/>
    </row>
    <row r="426" spans="1:6" s="2" customFormat="1" ht="14.25">
      <c r="A426" s="35"/>
      <c r="B426" s="3"/>
      <c r="C426" s="3"/>
      <c r="D426" s="3"/>
      <c r="E426" s="3"/>
      <c r="F426" s="20"/>
    </row>
    <row r="427" spans="1:6" s="2" customFormat="1" ht="14.25">
      <c r="A427" s="35"/>
      <c r="B427" s="3"/>
      <c r="C427" s="3"/>
      <c r="D427" s="3"/>
      <c r="E427" s="3"/>
      <c r="F427" s="20"/>
    </row>
    <row r="428" spans="1:6" s="2" customFormat="1" ht="14.25">
      <c r="A428" s="35"/>
      <c r="B428" s="3"/>
      <c r="C428" s="3"/>
      <c r="D428" s="3"/>
      <c r="E428" s="3"/>
      <c r="F428" s="20"/>
    </row>
    <row r="429" spans="1:6" s="2" customFormat="1" ht="14.25">
      <c r="A429" s="35"/>
      <c r="B429" s="3"/>
      <c r="C429" s="3"/>
      <c r="D429" s="3"/>
      <c r="E429" s="3"/>
      <c r="F429" s="20"/>
    </row>
    <row r="430" spans="1:6" s="2" customFormat="1" ht="14.25">
      <c r="A430" s="35"/>
      <c r="B430" s="3"/>
      <c r="C430" s="3"/>
      <c r="D430" s="3"/>
      <c r="E430" s="3"/>
      <c r="F430" s="20"/>
    </row>
    <row r="431" spans="1:6" s="2" customFormat="1" ht="14.25">
      <c r="A431" s="35"/>
      <c r="B431" s="3"/>
      <c r="C431" s="3"/>
      <c r="D431" s="3"/>
      <c r="E431" s="3"/>
      <c r="F431" s="20"/>
    </row>
    <row r="432" spans="1:6" s="2" customFormat="1" ht="14.25">
      <c r="A432" s="35"/>
      <c r="B432" s="3"/>
      <c r="C432" s="3"/>
      <c r="D432" s="3"/>
      <c r="E432" s="3"/>
      <c r="F432" s="20"/>
    </row>
    <row r="433" spans="1:6" s="2" customFormat="1" ht="14.25">
      <c r="A433" s="35"/>
      <c r="B433" s="3"/>
      <c r="C433" s="3"/>
      <c r="D433" s="3"/>
      <c r="E433" s="3"/>
      <c r="F433" s="20"/>
    </row>
    <row r="434" spans="1:6" s="2" customFormat="1" ht="14.25">
      <c r="A434" s="35"/>
      <c r="B434" s="3"/>
      <c r="C434" s="3"/>
      <c r="D434" s="3"/>
      <c r="E434" s="3"/>
      <c r="F434" s="20"/>
    </row>
    <row r="435" spans="1:6" s="2" customFormat="1" ht="14.25">
      <c r="A435" s="35"/>
      <c r="B435" s="3"/>
      <c r="C435" s="3"/>
      <c r="D435" s="3"/>
      <c r="E435" s="3"/>
      <c r="F435" s="20"/>
    </row>
    <row r="436" spans="1:6" s="2" customFormat="1" ht="14.25">
      <c r="A436" s="35"/>
      <c r="B436" s="3"/>
      <c r="C436" s="3"/>
      <c r="D436" s="3"/>
      <c r="E436" s="3"/>
      <c r="F436" s="20"/>
    </row>
    <row r="437" spans="1:6" s="2" customFormat="1" ht="14.25">
      <c r="A437" s="35"/>
      <c r="B437" s="3"/>
      <c r="C437" s="3"/>
      <c r="D437" s="3"/>
      <c r="E437" s="3"/>
      <c r="F437" s="20"/>
    </row>
    <row r="438" spans="1:6" s="2" customFormat="1" ht="14.25">
      <c r="A438" s="35"/>
      <c r="B438" s="3"/>
      <c r="C438" s="3"/>
      <c r="D438" s="3"/>
      <c r="E438" s="3"/>
      <c r="F438" s="20"/>
    </row>
    <row r="439" spans="1:6" s="2" customFormat="1" ht="14.25">
      <c r="A439" s="35"/>
      <c r="B439" s="3"/>
      <c r="C439" s="3"/>
      <c r="D439" s="3"/>
      <c r="E439" s="3"/>
      <c r="F439" s="20"/>
    </row>
    <row r="440" spans="1:6" s="2" customFormat="1" ht="14.25">
      <c r="A440" s="35"/>
      <c r="B440" s="3"/>
      <c r="C440" s="3"/>
      <c r="D440" s="3"/>
      <c r="E440" s="3"/>
      <c r="F440" s="20"/>
    </row>
    <row r="441" spans="1:6" s="2" customFormat="1" ht="14.25">
      <c r="A441" s="35"/>
      <c r="B441" s="3"/>
      <c r="C441" s="3"/>
      <c r="D441" s="3"/>
      <c r="E441" s="3"/>
      <c r="F441" s="20"/>
    </row>
    <row r="442" spans="1:6" s="2" customFormat="1" ht="14.25">
      <c r="A442" s="35"/>
      <c r="B442" s="3"/>
      <c r="C442" s="3"/>
      <c r="D442" s="3"/>
      <c r="E442" s="3"/>
      <c r="F442" s="20"/>
    </row>
    <row r="443" spans="1:6" s="2" customFormat="1" ht="14.25">
      <c r="A443" s="35"/>
      <c r="B443" s="3"/>
      <c r="C443" s="3"/>
      <c r="D443" s="3"/>
      <c r="E443" s="3"/>
      <c r="F443" s="20"/>
    </row>
    <row r="444" spans="1:6" s="2" customFormat="1" ht="14.25">
      <c r="A444" s="35"/>
      <c r="B444" s="3"/>
      <c r="C444" s="3"/>
      <c r="D444" s="3"/>
      <c r="E444" s="3"/>
      <c r="F444" s="20"/>
    </row>
    <row r="445" spans="1:6" s="2" customFormat="1" ht="14.25">
      <c r="A445" s="35"/>
      <c r="B445" s="3"/>
      <c r="C445" s="3"/>
      <c r="D445" s="3"/>
      <c r="E445" s="3"/>
      <c r="F445" s="20"/>
    </row>
    <row r="446" spans="1:6" s="2" customFormat="1" ht="14.25">
      <c r="A446" s="35"/>
      <c r="B446" s="3"/>
      <c r="C446" s="3"/>
      <c r="D446" s="3"/>
      <c r="E446" s="3"/>
      <c r="F446" s="20"/>
    </row>
    <row r="447" spans="1:6" s="2" customFormat="1" ht="14.25">
      <c r="A447" s="35"/>
      <c r="B447" s="3"/>
      <c r="C447" s="3"/>
      <c r="D447" s="3"/>
      <c r="E447" s="3"/>
      <c r="F447" s="20"/>
    </row>
    <row r="448" spans="1:6" s="2" customFormat="1" ht="14.25">
      <c r="A448" s="35"/>
      <c r="B448" s="3"/>
      <c r="C448" s="3"/>
      <c r="D448" s="3"/>
      <c r="E448" s="3"/>
      <c r="F448" s="20"/>
    </row>
    <row r="449" spans="1:6" s="2" customFormat="1" ht="14.25">
      <c r="A449" s="35"/>
      <c r="B449" s="3"/>
      <c r="C449" s="3"/>
      <c r="D449" s="3"/>
      <c r="E449" s="3"/>
      <c r="F449" s="20"/>
    </row>
    <row r="450" spans="1:6" s="2" customFormat="1" ht="14.25">
      <c r="A450" s="35"/>
      <c r="B450" s="3"/>
      <c r="C450" s="3"/>
      <c r="D450" s="3"/>
      <c r="E450" s="3"/>
      <c r="F450" s="20"/>
    </row>
    <row r="451" spans="1:6" s="2" customFormat="1" ht="14.25">
      <c r="A451" s="35"/>
      <c r="B451" s="3"/>
      <c r="C451" s="3"/>
      <c r="D451" s="3"/>
      <c r="E451" s="3"/>
      <c r="F451" s="20"/>
    </row>
    <row r="452" spans="1:6" s="2" customFormat="1" ht="14.25">
      <c r="A452" s="35"/>
      <c r="B452" s="3"/>
      <c r="C452" s="3"/>
      <c r="D452" s="3"/>
      <c r="E452" s="3"/>
      <c r="F452" s="20"/>
    </row>
    <row r="453" spans="1:6" s="2" customFormat="1" ht="14.25">
      <c r="A453" s="35"/>
      <c r="B453" s="3"/>
      <c r="C453" s="3"/>
      <c r="D453" s="3"/>
      <c r="E453" s="3"/>
      <c r="F453" s="20"/>
    </row>
    <row r="454" spans="1:6" s="2" customFormat="1" ht="14.25">
      <c r="A454" s="35"/>
      <c r="B454" s="3"/>
      <c r="C454" s="3"/>
      <c r="D454" s="3"/>
      <c r="E454" s="3"/>
      <c r="F454" s="20"/>
    </row>
    <row r="455" spans="1:6" s="2" customFormat="1" ht="14.25">
      <c r="A455" s="35"/>
      <c r="B455" s="3"/>
      <c r="C455" s="3"/>
      <c r="D455" s="3"/>
      <c r="E455" s="3"/>
      <c r="F455" s="20"/>
    </row>
    <row r="456" spans="1:6" s="2" customFormat="1" ht="14.25">
      <c r="A456" s="35"/>
      <c r="B456" s="3"/>
      <c r="C456" s="3"/>
      <c r="D456" s="3"/>
      <c r="E456" s="3"/>
      <c r="F456" s="20"/>
    </row>
    <row r="457" spans="1:6" s="2" customFormat="1" ht="14.25">
      <c r="A457" s="35"/>
      <c r="B457" s="3"/>
      <c r="C457" s="3"/>
      <c r="D457" s="3"/>
      <c r="E457" s="3"/>
      <c r="F457" s="20"/>
    </row>
    <row r="458" spans="1:6" s="2" customFormat="1" ht="14.25">
      <c r="A458" s="35"/>
      <c r="B458" s="3"/>
      <c r="C458" s="3"/>
      <c r="D458" s="3"/>
      <c r="E458" s="3"/>
      <c r="F458" s="20"/>
    </row>
    <row r="459" spans="1:6" s="2" customFormat="1" ht="14.25">
      <c r="A459" s="35"/>
      <c r="B459" s="3"/>
      <c r="C459" s="3"/>
      <c r="D459" s="3"/>
      <c r="E459" s="3"/>
      <c r="F459" s="20"/>
    </row>
    <row r="460" spans="1:6" s="2" customFormat="1" ht="14.25">
      <c r="A460" s="35"/>
      <c r="B460" s="3"/>
      <c r="C460" s="3"/>
      <c r="D460" s="3"/>
      <c r="E460" s="3"/>
      <c r="F460" s="20"/>
    </row>
    <row r="461" spans="1:6" s="2" customFormat="1" ht="14.25">
      <c r="A461" s="35"/>
      <c r="B461" s="3"/>
      <c r="C461" s="3"/>
      <c r="D461" s="3"/>
      <c r="E461" s="3"/>
      <c r="F461" s="20"/>
    </row>
    <row r="462" spans="1:6" s="2" customFormat="1" ht="14.25">
      <c r="A462" s="35"/>
      <c r="B462" s="3"/>
      <c r="C462" s="3"/>
      <c r="D462" s="3"/>
      <c r="E462" s="3"/>
      <c r="F462" s="20"/>
    </row>
    <row r="463" spans="1:6" s="2" customFormat="1" ht="14.25">
      <c r="A463" s="35"/>
      <c r="B463" s="3"/>
      <c r="C463" s="3"/>
      <c r="D463" s="3"/>
      <c r="E463" s="3"/>
      <c r="F463" s="20"/>
    </row>
    <row r="464" spans="1:6" s="2" customFormat="1" ht="14.25">
      <c r="A464" s="35"/>
      <c r="B464" s="3"/>
      <c r="C464" s="3"/>
      <c r="D464" s="3"/>
      <c r="E464" s="3"/>
      <c r="F464" s="20"/>
    </row>
    <row r="465" spans="1:6" s="2" customFormat="1" ht="14.25">
      <c r="A465" s="35"/>
      <c r="B465" s="3"/>
      <c r="C465" s="3"/>
      <c r="D465" s="3"/>
      <c r="E465" s="3"/>
      <c r="F465" s="20"/>
    </row>
    <row r="466" spans="1:6" s="2" customFormat="1" ht="14.25">
      <c r="A466" s="35"/>
      <c r="B466" s="3"/>
      <c r="C466" s="3"/>
      <c r="D466" s="3"/>
      <c r="E466" s="3"/>
      <c r="F466" s="20"/>
    </row>
    <row r="467" spans="1:6" s="2" customFormat="1" ht="14.25">
      <c r="A467" s="35"/>
      <c r="B467" s="3"/>
      <c r="C467" s="3"/>
      <c r="D467" s="3"/>
      <c r="E467" s="3"/>
      <c r="F467" s="20"/>
    </row>
    <row r="468" spans="1:6" s="2" customFormat="1" ht="14.25">
      <c r="A468" s="35"/>
      <c r="B468" s="3"/>
      <c r="C468" s="3"/>
      <c r="D468" s="3"/>
      <c r="E468" s="3"/>
      <c r="F468" s="20"/>
    </row>
    <row r="469" spans="1:6" s="2" customFormat="1" ht="14.25">
      <c r="A469" s="35"/>
      <c r="B469" s="3"/>
      <c r="C469" s="3"/>
      <c r="D469" s="3"/>
      <c r="E469" s="3"/>
      <c r="F469" s="20"/>
    </row>
    <row r="470" spans="1:6" s="2" customFormat="1" ht="14.25">
      <c r="A470" s="35"/>
      <c r="B470" s="3"/>
      <c r="C470" s="3"/>
      <c r="D470" s="3"/>
      <c r="E470" s="3"/>
      <c r="F470" s="20"/>
    </row>
    <row r="471" spans="1:6" s="2" customFormat="1" ht="14.25">
      <c r="A471" s="35"/>
      <c r="B471" s="3"/>
      <c r="C471" s="3"/>
      <c r="D471" s="3"/>
      <c r="E471" s="3"/>
      <c r="F471" s="20"/>
    </row>
    <row r="472" spans="1:6" s="2" customFormat="1" ht="14.25">
      <c r="A472" s="35"/>
      <c r="B472" s="3"/>
      <c r="C472" s="3"/>
      <c r="D472" s="3"/>
      <c r="E472" s="3"/>
      <c r="F472" s="20"/>
    </row>
    <row r="473" spans="1:6" s="2" customFormat="1" ht="14.25">
      <c r="A473" s="35"/>
      <c r="B473" s="3"/>
      <c r="C473" s="3"/>
      <c r="D473" s="3"/>
      <c r="E473" s="3"/>
      <c r="F473" s="20"/>
    </row>
    <row r="474" spans="1:6" s="2" customFormat="1" ht="14.25">
      <c r="A474" s="35"/>
      <c r="B474" s="3"/>
      <c r="C474" s="3"/>
      <c r="D474" s="3"/>
      <c r="E474" s="3"/>
      <c r="F474" s="20"/>
    </row>
    <row r="475" spans="1:6" s="2" customFormat="1" ht="14.25">
      <c r="A475" s="35"/>
      <c r="B475" s="3"/>
      <c r="C475" s="3"/>
      <c r="D475" s="3"/>
      <c r="E475" s="3"/>
      <c r="F475" s="20"/>
    </row>
    <row r="476" spans="1:6" s="2" customFormat="1" ht="14.25">
      <c r="A476" s="35"/>
      <c r="B476" s="3"/>
      <c r="C476" s="3"/>
      <c r="D476" s="3"/>
      <c r="E476" s="3"/>
      <c r="F476" s="20"/>
    </row>
    <row r="477" spans="1:6" s="2" customFormat="1" ht="14.25">
      <c r="A477" s="35"/>
      <c r="B477" s="3"/>
      <c r="C477" s="3"/>
      <c r="D477" s="3"/>
      <c r="E477" s="3"/>
      <c r="F477" s="20"/>
    </row>
    <row r="478" spans="1:6" s="2" customFormat="1" ht="14.25">
      <c r="A478" s="35"/>
      <c r="B478" s="3"/>
      <c r="C478" s="3"/>
      <c r="D478" s="3"/>
      <c r="E478" s="3"/>
      <c r="F478" s="20"/>
    </row>
    <row r="479" spans="1:6" s="2" customFormat="1" ht="14.25">
      <c r="A479" s="35"/>
      <c r="B479" s="3"/>
      <c r="C479" s="3"/>
      <c r="D479" s="3"/>
      <c r="E479" s="3"/>
      <c r="F479" s="20"/>
    </row>
    <row r="480" spans="1:6" s="2" customFormat="1" ht="14.25">
      <c r="A480" s="35"/>
      <c r="B480" s="3"/>
      <c r="C480" s="3"/>
      <c r="D480" s="3"/>
      <c r="E480" s="3"/>
      <c r="F480" s="20"/>
    </row>
    <row r="481" spans="1:6" s="2" customFormat="1" ht="14.25">
      <c r="A481" s="35"/>
      <c r="B481" s="3"/>
      <c r="C481" s="3"/>
      <c r="D481" s="3"/>
      <c r="E481" s="3"/>
      <c r="F481" s="20"/>
    </row>
    <row r="482" spans="1:6" s="2" customFormat="1" ht="14.25">
      <c r="A482" s="35"/>
      <c r="B482" s="3"/>
      <c r="C482" s="3"/>
      <c r="D482" s="3"/>
      <c r="E482" s="3"/>
      <c r="F482" s="20"/>
    </row>
    <row r="483" spans="1:6" s="2" customFormat="1" ht="14.25">
      <c r="A483" s="35"/>
      <c r="B483" s="3"/>
      <c r="C483" s="3"/>
      <c r="D483" s="3"/>
      <c r="E483" s="3"/>
      <c r="F483" s="20"/>
    </row>
    <row r="484" spans="1:6" s="2" customFormat="1" ht="14.25">
      <c r="A484" s="35"/>
      <c r="B484" s="3"/>
      <c r="C484" s="3"/>
      <c r="D484" s="3"/>
      <c r="E484" s="3"/>
      <c r="F484" s="20"/>
    </row>
    <row r="485" spans="1:6" s="2" customFormat="1" ht="14.25">
      <c r="A485" s="35"/>
      <c r="B485" s="3"/>
      <c r="C485" s="3"/>
      <c r="D485" s="3"/>
      <c r="E485" s="3"/>
      <c r="F485" s="20"/>
    </row>
    <row r="486" spans="1:6" s="2" customFormat="1" ht="14.25">
      <c r="A486" s="35"/>
      <c r="B486" s="3"/>
      <c r="C486" s="3"/>
      <c r="D486" s="3"/>
      <c r="E486" s="3"/>
      <c r="F486" s="20"/>
    </row>
    <row r="487" spans="1:6" s="2" customFormat="1" ht="14.25">
      <c r="A487" s="35"/>
      <c r="B487" s="3"/>
      <c r="C487" s="3"/>
      <c r="D487" s="3"/>
      <c r="E487" s="3"/>
      <c r="F487" s="20"/>
    </row>
    <row r="488" spans="1:6" s="2" customFormat="1" ht="14.25">
      <c r="A488" s="35"/>
      <c r="B488" s="3"/>
      <c r="C488" s="3"/>
      <c r="D488" s="3"/>
      <c r="E488" s="3"/>
      <c r="F488" s="20"/>
    </row>
    <row r="489" spans="1:6" s="2" customFormat="1" ht="14.25">
      <c r="A489" s="35"/>
      <c r="B489" s="3"/>
      <c r="C489" s="3"/>
      <c r="D489" s="3"/>
      <c r="E489" s="3"/>
      <c r="F489" s="20"/>
    </row>
    <row r="490" spans="1:6" s="2" customFormat="1" ht="14.25">
      <c r="A490" s="35"/>
      <c r="B490" s="3"/>
      <c r="C490" s="3"/>
      <c r="D490" s="3"/>
      <c r="E490" s="3"/>
      <c r="F490" s="20"/>
    </row>
    <row r="491" spans="1:6" s="2" customFormat="1" ht="14.25">
      <c r="A491" s="35"/>
      <c r="B491" s="3"/>
      <c r="C491" s="3"/>
      <c r="D491" s="3"/>
      <c r="E491" s="3"/>
      <c r="F491" s="20"/>
    </row>
    <row r="492" spans="1:6" s="2" customFormat="1" ht="14.25">
      <c r="A492" s="35"/>
      <c r="B492" s="3"/>
      <c r="C492" s="3"/>
      <c r="D492" s="3"/>
      <c r="E492" s="3"/>
      <c r="F492" s="20"/>
    </row>
    <row r="493" spans="1:6" s="2" customFormat="1" ht="14.25">
      <c r="A493" s="35"/>
      <c r="B493" s="3"/>
      <c r="C493" s="3"/>
      <c r="D493" s="3"/>
      <c r="E493" s="3"/>
      <c r="F493" s="20"/>
    </row>
    <row r="494" spans="1:6" s="2" customFormat="1" ht="14.25">
      <c r="A494" s="35"/>
      <c r="B494" s="3"/>
      <c r="C494" s="3"/>
      <c r="D494" s="3"/>
      <c r="E494" s="3"/>
      <c r="F494" s="20"/>
    </row>
    <row r="495" spans="1:6" s="2" customFormat="1" ht="14.25">
      <c r="A495" s="35"/>
      <c r="B495" s="3"/>
      <c r="C495" s="3"/>
      <c r="D495" s="3"/>
      <c r="E495" s="3"/>
      <c r="F495" s="20"/>
    </row>
    <row r="496" spans="1:6" s="2" customFormat="1" ht="14.25">
      <c r="A496" s="35"/>
      <c r="B496" s="3"/>
      <c r="C496" s="3"/>
      <c r="D496" s="3"/>
      <c r="E496" s="3"/>
      <c r="F496" s="20"/>
    </row>
    <row r="497" spans="1:6" s="2" customFormat="1" ht="14.25">
      <c r="A497" s="35"/>
      <c r="B497" s="3"/>
      <c r="C497" s="3"/>
      <c r="D497" s="3"/>
      <c r="E497" s="3"/>
      <c r="F497" s="20"/>
    </row>
    <row r="498" spans="1:6" s="2" customFormat="1" ht="14.25">
      <c r="A498" s="35"/>
      <c r="B498" s="3"/>
      <c r="C498" s="3"/>
      <c r="D498" s="3"/>
      <c r="E498" s="3"/>
      <c r="F498" s="20"/>
    </row>
    <row r="499" spans="1:6" s="2" customFormat="1" ht="14.25">
      <c r="A499" s="35"/>
      <c r="B499" s="3"/>
      <c r="C499" s="3"/>
      <c r="D499" s="3"/>
      <c r="E499" s="3"/>
      <c r="F499" s="20"/>
    </row>
    <row r="500" spans="1:6" s="2" customFormat="1" ht="14.25">
      <c r="A500" s="35"/>
      <c r="B500" s="3"/>
      <c r="C500" s="3"/>
      <c r="D500" s="3"/>
      <c r="E500" s="3"/>
      <c r="F500" s="20"/>
    </row>
    <row r="501" spans="1:6" s="2" customFormat="1" ht="14.25">
      <c r="A501" s="35"/>
      <c r="B501" s="3"/>
      <c r="C501" s="3"/>
      <c r="D501" s="3"/>
      <c r="E501" s="3"/>
      <c r="F501" s="20"/>
    </row>
    <row r="502" spans="1:6" s="2" customFormat="1" ht="14.25">
      <c r="A502" s="35"/>
      <c r="B502" s="3"/>
      <c r="C502" s="3"/>
      <c r="D502" s="3"/>
      <c r="E502" s="3"/>
      <c r="F502" s="20"/>
    </row>
    <row r="503" spans="1:6" s="2" customFormat="1" ht="14.25">
      <c r="A503" s="35"/>
      <c r="B503" s="3"/>
      <c r="C503" s="3"/>
      <c r="D503" s="3"/>
      <c r="E503" s="3"/>
      <c r="F503" s="20"/>
    </row>
    <row r="504" spans="1:6" s="2" customFormat="1" ht="14.25">
      <c r="A504" s="35"/>
      <c r="B504" s="3"/>
      <c r="C504" s="3"/>
      <c r="D504" s="3"/>
      <c r="E504" s="3"/>
      <c r="F504" s="20"/>
    </row>
    <row r="505" spans="1:6" s="2" customFormat="1" ht="14.25">
      <c r="A505" s="35"/>
      <c r="B505" s="3"/>
      <c r="C505" s="3"/>
      <c r="D505" s="3"/>
      <c r="E505" s="3"/>
      <c r="F505" s="20"/>
    </row>
    <row r="506" spans="1:6" s="2" customFormat="1" ht="14.25">
      <c r="A506" s="35"/>
      <c r="B506" s="3"/>
      <c r="C506" s="3"/>
      <c r="D506" s="3"/>
      <c r="E506" s="3"/>
      <c r="F506" s="20"/>
    </row>
    <row r="507" spans="1:6" s="2" customFormat="1" ht="14.25">
      <c r="A507" s="35"/>
      <c r="B507" s="3"/>
      <c r="C507" s="3"/>
      <c r="D507" s="3"/>
      <c r="E507" s="3"/>
      <c r="F507" s="20"/>
    </row>
    <row r="508" spans="1:6" s="2" customFormat="1" ht="14.25">
      <c r="A508" s="35"/>
      <c r="B508" s="3"/>
      <c r="C508" s="3"/>
      <c r="D508" s="3"/>
      <c r="E508" s="3"/>
      <c r="F508" s="20"/>
    </row>
    <row r="509" spans="1:6" s="2" customFormat="1" ht="14.25">
      <c r="A509" s="35"/>
      <c r="B509" s="3"/>
      <c r="C509" s="3"/>
      <c r="D509" s="3"/>
      <c r="E509" s="3"/>
      <c r="F509" s="20"/>
    </row>
    <row r="510" spans="1:6" s="2" customFormat="1" ht="14.25">
      <c r="A510" s="35"/>
      <c r="B510" s="3"/>
      <c r="C510" s="3"/>
      <c r="D510" s="3"/>
      <c r="E510" s="3"/>
      <c r="F510" s="20"/>
    </row>
    <row r="511" spans="1:6" s="2" customFormat="1" ht="14.25">
      <c r="A511" s="35"/>
      <c r="B511" s="3"/>
      <c r="C511" s="3"/>
      <c r="D511" s="3"/>
      <c r="E511" s="3"/>
      <c r="F511" s="20"/>
    </row>
    <row r="512" spans="1:6" s="2" customFormat="1" ht="14.25">
      <c r="A512" s="35"/>
      <c r="B512" s="3"/>
      <c r="C512" s="3"/>
      <c r="D512" s="3"/>
      <c r="E512" s="3"/>
      <c r="F512" s="20"/>
    </row>
    <row r="513" spans="1:6" s="2" customFormat="1" ht="14.25">
      <c r="A513" s="35"/>
      <c r="B513" s="3"/>
      <c r="C513" s="3"/>
      <c r="D513" s="3"/>
      <c r="E513" s="3"/>
      <c r="F513" s="20"/>
    </row>
    <row r="514" spans="1:6" s="2" customFormat="1" ht="14.25">
      <c r="A514" s="35"/>
      <c r="B514" s="3"/>
      <c r="C514" s="3"/>
      <c r="D514" s="3"/>
      <c r="E514" s="3"/>
      <c r="F514" s="20"/>
    </row>
    <row r="515" spans="1:6" s="2" customFormat="1" ht="14.25">
      <c r="A515" s="35"/>
      <c r="B515" s="3"/>
      <c r="C515" s="3"/>
      <c r="D515" s="3"/>
      <c r="E515" s="3"/>
      <c r="F515" s="20"/>
    </row>
    <row r="516" spans="1:6" s="2" customFormat="1" ht="14.25">
      <c r="A516" s="35"/>
      <c r="B516" s="3"/>
      <c r="C516" s="3"/>
      <c r="D516" s="3"/>
      <c r="E516" s="3"/>
      <c r="F516" s="20"/>
    </row>
    <row r="517" spans="1:6" s="2" customFormat="1" ht="14.25">
      <c r="A517" s="35"/>
      <c r="B517" s="3"/>
      <c r="C517" s="3"/>
      <c r="D517" s="3"/>
      <c r="E517" s="3"/>
      <c r="F517" s="20"/>
    </row>
    <row r="518" spans="1:6" s="2" customFormat="1" ht="14.25">
      <c r="A518" s="35"/>
      <c r="B518" s="3"/>
      <c r="C518" s="3"/>
      <c r="D518" s="3"/>
      <c r="E518" s="3"/>
      <c r="F518" s="20"/>
    </row>
    <row r="519" spans="1:6" s="2" customFormat="1" ht="14.25">
      <c r="A519" s="35"/>
      <c r="B519" s="3"/>
      <c r="C519" s="3"/>
      <c r="D519" s="3"/>
      <c r="E519" s="3"/>
      <c r="F519" s="20"/>
    </row>
    <row r="520" spans="1:6" s="2" customFormat="1" ht="14.25">
      <c r="A520" s="35"/>
      <c r="B520" s="3"/>
      <c r="C520" s="3"/>
      <c r="D520" s="3"/>
      <c r="E520" s="3"/>
      <c r="F520" s="20"/>
    </row>
    <row r="521" spans="1:6" s="2" customFormat="1" ht="14.25">
      <c r="A521" s="35"/>
      <c r="B521" s="3"/>
      <c r="C521" s="3"/>
      <c r="D521" s="3"/>
      <c r="E521" s="3"/>
      <c r="F521" s="20"/>
    </row>
    <row r="522" spans="1:6" s="2" customFormat="1" ht="14.25">
      <c r="A522" s="35"/>
      <c r="B522" s="3"/>
      <c r="C522" s="3"/>
      <c r="D522" s="3"/>
      <c r="E522" s="3"/>
      <c r="F522" s="20"/>
    </row>
    <row r="523" spans="1:6" s="2" customFormat="1" ht="14.25">
      <c r="A523" s="35"/>
      <c r="B523" s="3"/>
      <c r="C523" s="3"/>
      <c r="D523" s="3"/>
      <c r="E523" s="3"/>
      <c r="F523" s="20"/>
    </row>
    <row r="524" spans="1:6" s="2" customFormat="1" ht="14.25">
      <c r="A524" s="35"/>
      <c r="B524" s="3"/>
      <c r="C524" s="3"/>
      <c r="D524" s="3"/>
      <c r="E524" s="3"/>
      <c r="F524" s="20"/>
    </row>
    <row r="525" spans="1:6" s="2" customFormat="1" ht="14.25">
      <c r="A525" s="35"/>
      <c r="B525" s="3"/>
      <c r="C525" s="3"/>
      <c r="D525" s="3"/>
      <c r="E525" s="3"/>
      <c r="F525" s="20"/>
    </row>
    <row r="526" spans="1:6" s="2" customFormat="1" ht="14.25">
      <c r="A526" s="35"/>
      <c r="B526" s="3"/>
      <c r="C526" s="3"/>
      <c r="D526" s="3"/>
      <c r="E526" s="3"/>
      <c r="F526" s="20"/>
    </row>
    <row r="527" spans="1:6" s="2" customFormat="1" ht="14.25">
      <c r="A527" s="35"/>
      <c r="B527" s="3"/>
      <c r="C527" s="3"/>
      <c r="D527" s="3"/>
      <c r="E527" s="3"/>
      <c r="F527" s="20"/>
    </row>
    <row r="528" spans="1:6" s="2" customFormat="1" ht="14.25">
      <c r="A528" s="35"/>
      <c r="B528" s="3"/>
      <c r="C528" s="3"/>
      <c r="D528" s="3"/>
      <c r="E528" s="3"/>
      <c r="F528" s="20"/>
    </row>
    <row r="529" spans="1:6" s="2" customFormat="1" ht="14.25">
      <c r="A529" s="35"/>
      <c r="B529" s="3"/>
      <c r="C529" s="3"/>
      <c r="D529" s="3"/>
      <c r="E529" s="3"/>
      <c r="F529" s="20"/>
    </row>
    <row r="530" spans="1:6" s="2" customFormat="1" ht="14.25">
      <c r="A530" s="35"/>
      <c r="B530" s="3"/>
      <c r="C530" s="3"/>
      <c r="D530" s="3"/>
      <c r="E530" s="3"/>
      <c r="F530" s="20"/>
    </row>
    <row r="531" spans="1:6" s="2" customFormat="1" ht="14.25">
      <c r="A531" s="35"/>
      <c r="B531" s="3"/>
      <c r="C531" s="3"/>
      <c r="D531" s="3"/>
      <c r="E531" s="3"/>
      <c r="F531" s="20"/>
    </row>
    <row r="532" spans="1:6" s="2" customFormat="1" ht="14.25">
      <c r="A532" s="35"/>
      <c r="B532" s="3"/>
      <c r="C532" s="3"/>
      <c r="D532" s="3"/>
      <c r="E532" s="3"/>
      <c r="F532" s="20"/>
    </row>
    <row r="533" spans="1:6" s="2" customFormat="1" ht="14.25">
      <c r="A533" s="35"/>
      <c r="B533" s="3"/>
      <c r="C533" s="3"/>
      <c r="D533" s="3"/>
      <c r="E533" s="3"/>
      <c r="F533" s="20"/>
    </row>
    <row r="534" spans="1:6" s="2" customFormat="1" ht="14.25">
      <c r="A534" s="35"/>
      <c r="B534" s="3"/>
      <c r="C534" s="3"/>
      <c r="D534" s="3"/>
      <c r="E534" s="3"/>
      <c r="F534" s="20"/>
    </row>
    <row r="535" spans="1:6" s="2" customFormat="1" ht="14.25">
      <c r="A535" s="35"/>
      <c r="B535" s="3"/>
      <c r="C535" s="3"/>
      <c r="D535" s="3"/>
      <c r="E535" s="3"/>
      <c r="F535" s="20"/>
    </row>
    <row r="536" spans="1:6" s="2" customFormat="1" ht="14.25">
      <c r="A536" s="35"/>
      <c r="B536" s="3"/>
      <c r="C536" s="3"/>
      <c r="D536" s="3"/>
      <c r="E536" s="3"/>
      <c r="F536" s="20"/>
    </row>
    <row r="537" spans="1:6" s="2" customFormat="1" ht="14.25">
      <c r="A537" s="35"/>
      <c r="B537" s="3"/>
      <c r="C537" s="3"/>
      <c r="D537" s="3"/>
      <c r="E537" s="3"/>
      <c r="F537" s="20"/>
    </row>
    <row r="538" spans="1:6" s="2" customFormat="1" ht="14.25">
      <c r="A538" s="35"/>
      <c r="B538" s="3"/>
      <c r="C538" s="3"/>
      <c r="D538" s="3"/>
      <c r="E538" s="3"/>
      <c r="F538" s="20"/>
    </row>
    <row r="539" spans="1:6" s="2" customFormat="1" ht="14.25">
      <c r="A539" s="35"/>
      <c r="B539" s="3"/>
      <c r="C539" s="3"/>
      <c r="D539" s="3"/>
      <c r="E539" s="3"/>
      <c r="F539" s="20"/>
    </row>
    <row r="540" spans="1:6" s="2" customFormat="1" ht="14.25">
      <c r="A540" s="35"/>
      <c r="B540" s="3"/>
      <c r="C540" s="3"/>
      <c r="D540" s="3"/>
      <c r="E540" s="3"/>
      <c r="F540" s="20"/>
    </row>
    <row r="541" spans="1:6" s="2" customFormat="1" ht="14.25">
      <c r="A541" s="35"/>
      <c r="B541" s="3"/>
      <c r="C541" s="3"/>
      <c r="D541" s="3"/>
      <c r="E541" s="3"/>
      <c r="F541" s="20"/>
    </row>
    <row r="542" spans="1:6" s="2" customFormat="1" ht="14.25">
      <c r="A542" s="35"/>
      <c r="B542" s="3"/>
      <c r="C542" s="3"/>
      <c r="D542" s="3"/>
      <c r="E542" s="3"/>
      <c r="F542" s="20"/>
    </row>
    <row r="543" spans="1:6" s="2" customFormat="1" ht="14.25">
      <c r="A543" s="35"/>
      <c r="B543" s="3"/>
      <c r="C543" s="3"/>
      <c r="D543" s="3"/>
      <c r="E543" s="3"/>
      <c r="F543" s="20"/>
    </row>
    <row r="544" spans="1:6" s="2" customFormat="1" ht="14.25">
      <c r="A544" s="35"/>
      <c r="B544" s="3"/>
      <c r="C544" s="3"/>
      <c r="D544" s="3"/>
      <c r="E544" s="3"/>
      <c r="F544" s="20"/>
    </row>
    <row r="545" spans="1:6" s="2" customFormat="1" ht="14.25">
      <c r="A545" s="35"/>
      <c r="B545" s="3"/>
      <c r="C545" s="3"/>
      <c r="D545" s="3"/>
      <c r="E545" s="3"/>
      <c r="F545" s="20"/>
    </row>
    <row r="546" spans="1:6" s="2" customFormat="1" ht="14.25">
      <c r="A546" s="35"/>
      <c r="B546" s="3"/>
      <c r="C546" s="3"/>
      <c r="D546" s="3"/>
      <c r="E546" s="3"/>
      <c r="F546" s="20"/>
    </row>
    <row r="547" spans="1:6" s="2" customFormat="1" ht="14.25">
      <c r="A547" s="35"/>
      <c r="B547" s="3"/>
      <c r="C547" s="3"/>
      <c r="D547" s="3"/>
      <c r="E547" s="3"/>
      <c r="F547" s="20"/>
    </row>
    <row r="548" spans="1:6" s="2" customFormat="1" ht="14.25">
      <c r="A548" s="35"/>
      <c r="B548" s="3"/>
      <c r="C548" s="3"/>
      <c r="D548" s="3"/>
      <c r="E548" s="3"/>
      <c r="F548" s="20"/>
    </row>
    <row r="549" spans="1:6" s="2" customFormat="1" ht="14.25">
      <c r="A549" s="35"/>
      <c r="B549" s="3"/>
      <c r="C549" s="3"/>
      <c r="D549" s="3"/>
      <c r="E549" s="3"/>
      <c r="F549" s="20"/>
    </row>
    <row r="550" spans="1:6" s="2" customFormat="1" ht="14.25">
      <c r="A550" s="35"/>
      <c r="B550" s="3"/>
      <c r="C550" s="3"/>
      <c r="D550" s="3"/>
      <c r="E550" s="3"/>
      <c r="F550" s="20"/>
    </row>
    <row r="551" spans="1:6" s="2" customFormat="1" ht="14.25">
      <c r="A551" s="35"/>
      <c r="B551" s="3"/>
      <c r="C551" s="3"/>
      <c r="D551" s="3"/>
      <c r="E551" s="3"/>
      <c r="F551" s="20"/>
    </row>
    <row r="552" spans="1:6" s="2" customFormat="1" ht="14.25">
      <c r="A552" s="35"/>
      <c r="B552" s="3"/>
      <c r="C552" s="3"/>
      <c r="D552" s="3"/>
      <c r="E552" s="3"/>
      <c r="F552" s="20"/>
    </row>
    <row r="553" spans="1:6" s="2" customFormat="1" ht="14.25">
      <c r="A553" s="35"/>
      <c r="B553" s="3"/>
      <c r="C553" s="3"/>
      <c r="D553" s="3"/>
      <c r="E553" s="3"/>
      <c r="F553" s="20"/>
    </row>
    <row r="554" spans="1:6" s="2" customFormat="1" ht="14.25">
      <c r="A554" s="35"/>
      <c r="B554" s="3"/>
      <c r="C554" s="3"/>
      <c r="D554" s="3"/>
      <c r="E554" s="3"/>
      <c r="F554" s="20"/>
    </row>
    <row r="555" spans="1:6" s="2" customFormat="1" ht="14.25">
      <c r="A555" s="35"/>
      <c r="B555" s="3"/>
      <c r="C555" s="3"/>
      <c r="D555" s="3"/>
      <c r="E555" s="3"/>
      <c r="F555" s="20"/>
    </row>
    <row r="556" spans="1:6" s="2" customFormat="1" ht="14.25">
      <c r="A556" s="35"/>
      <c r="B556" s="3"/>
      <c r="C556" s="3"/>
      <c r="D556" s="3"/>
      <c r="E556" s="3"/>
      <c r="F556" s="20"/>
    </row>
    <row r="557" spans="1:6" s="2" customFormat="1" ht="14.25">
      <c r="A557" s="35"/>
      <c r="B557" s="3"/>
      <c r="C557" s="3"/>
      <c r="D557" s="3"/>
      <c r="E557" s="3"/>
      <c r="F557" s="20"/>
    </row>
    <row r="558" spans="1:6" s="2" customFormat="1" ht="14.25">
      <c r="A558" s="35"/>
      <c r="B558" s="3"/>
      <c r="C558" s="3"/>
      <c r="D558" s="3"/>
      <c r="E558" s="3"/>
      <c r="F558" s="20"/>
    </row>
    <row r="559" spans="1:6" s="2" customFormat="1" ht="14.25">
      <c r="A559" s="35"/>
      <c r="B559" s="3"/>
      <c r="C559" s="3"/>
      <c r="D559" s="3"/>
      <c r="E559" s="3"/>
      <c r="F559" s="20"/>
    </row>
    <row r="560" spans="1:6" s="2" customFormat="1" ht="14.25">
      <c r="A560" s="35"/>
      <c r="B560" s="3"/>
      <c r="C560" s="3"/>
      <c r="D560" s="3"/>
      <c r="E560" s="3"/>
      <c r="F560" s="20"/>
    </row>
    <row r="561" spans="1:6" s="2" customFormat="1" ht="14.25">
      <c r="A561" s="35"/>
      <c r="B561" s="3"/>
      <c r="C561" s="3"/>
      <c r="D561" s="3"/>
      <c r="E561" s="3"/>
      <c r="F561" s="20"/>
    </row>
    <row r="562" spans="1:6" s="2" customFormat="1" ht="14.25">
      <c r="A562" s="35"/>
      <c r="B562" s="3"/>
      <c r="C562" s="3"/>
      <c r="D562" s="3"/>
      <c r="E562" s="3"/>
      <c r="F562" s="20"/>
    </row>
    <row r="563" spans="1:6" s="2" customFormat="1" ht="14.25">
      <c r="A563" s="35"/>
      <c r="B563" s="3"/>
      <c r="C563" s="3"/>
      <c r="D563" s="3"/>
      <c r="E563" s="3"/>
      <c r="F563" s="20"/>
    </row>
    <row r="564" spans="1:6" s="2" customFormat="1" ht="14.25">
      <c r="A564" s="35"/>
      <c r="B564" s="3"/>
      <c r="C564" s="3"/>
      <c r="D564" s="3"/>
      <c r="E564" s="3"/>
      <c r="F564" s="20"/>
    </row>
    <row r="565" spans="1:6" s="2" customFormat="1" ht="14.25">
      <c r="A565" s="35"/>
      <c r="B565" s="3"/>
      <c r="C565" s="3"/>
      <c r="D565" s="3"/>
      <c r="E565" s="3"/>
      <c r="F565" s="20"/>
    </row>
    <row r="566" spans="1:6" s="2" customFormat="1" ht="14.25">
      <c r="A566" s="35"/>
      <c r="B566" s="3"/>
      <c r="C566" s="3"/>
      <c r="D566" s="3"/>
      <c r="E566" s="3"/>
      <c r="F566" s="20"/>
    </row>
    <row r="567" spans="1:6" s="2" customFormat="1" ht="14.25">
      <c r="A567" s="35"/>
      <c r="B567" s="3"/>
      <c r="C567" s="3"/>
      <c r="D567" s="3"/>
      <c r="E567" s="3"/>
      <c r="F567" s="20"/>
    </row>
    <row r="568" spans="1:6" s="2" customFormat="1" ht="14.25">
      <c r="A568" s="35"/>
      <c r="B568" s="3"/>
      <c r="C568" s="3"/>
      <c r="D568" s="3"/>
      <c r="E568" s="3"/>
      <c r="F568" s="20"/>
    </row>
    <row r="569" spans="1:6" s="2" customFormat="1" ht="14.25">
      <c r="A569" s="35"/>
      <c r="B569" s="3"/>
      <c r="C569" s="3"/>
      <c r="D569" s="3"/>
      <c r="E569" s="3"/>
      <c r="F569" s="20"/>
    </row>
    <row r="570" spans="1:6" s="2" customFormat="1" ht="14.25">
      <c r="A570" s="35"/>
      <c r="B570" s="3"/>
      <c r="C570" s="3"/>
      <c r="D570" s="3"/>
      <c r="E570" s="3"/>
      <c r="F570" s="20"/>
    </row>
    <row r="571" spans="1:6" s="2" customFormat="1" ht="14.25">
      <c r="A571" s="35"/>
      <c r="B571" s="3"/>
      <c r="C571" s="3"/>
      <c r="D571" s="3"/>
      <c r="E571" s="3"/>
      <c r="F571" s="20"/>
    </row>
    <row r="572" spans="1:6" s="2" customFormat="1" ht="14.25">
      <c r="A572" s="35"/>
      <c r="B572" s="3"/>
      <c r="C572" s="3"/>
      <c r="D572" s="3"/>
      <c r="E572" s="3"/>
      <c r="F572" s="20"/>
    </row>
    <row r="573" spans="1:6" s="2" customFormat="1" ht="14.25">
      <c r="A573" s="35"/>
      <c r="B573" s="3"/>
      <c r="C573" s="3"/>
      <c r="D573" s="3"/>
      <c r="E573" s="3"/>
      <c r="F573" s="20"/>
    </row>
    <row r="574" spans="1:6" s="2" customFormat="1" ht="14.25">
      <c r="A574" s="35"/>
      <c r="B574" s="3"/>
      <c r="C574" s="3"/>
      <c r="D574" s="3"/>
      <c r="E574" s="3"/>
      <c r="F574" s="20"/>
    </row>
    <row r="575" spans="1:6" s="2" customFormat="1" ht="14.25">
      <c r="A575" s="35"/>
      <c r="B575" s="3"/>
      <c r="C575" s="3"/>
      <c r="D575" s="3"/>
      <c r="E575" s="3"/>
      <c r="F575" s="20"/>
    </row>
    <row r="576" spans="1:6" s="2" customFormat="1" ht="14.25">
      <c r="A576" s="35"/>
      <c r="B576" s="3"/>
      <c r="C576" s="3"/>
      <c r="D576" s="3"/>
      <c r="E576" s="3"/>
      <c r="F576" s="20"/>
    </row>
    <row r="577" spans="1:6" s="2" customFormat="1" ht="14.25">
      <c r="A577" s="35"/>
      <c r="B577" s="3"/>
      <c r="C577" s="3"/>
      <c r="D577" s="3"/>
      <c r="E577" s="3"/>
      <c r="F577" s="20"/>
    </row>
    <row r="578" spans="1:6" s="2" customFormat="1" ht="14.25">
      <c r="A578" s="35"/>
      <c r="B578" s="3"/>
      <c r="C578" s="3"/>
      <c r="D578" s="3"/>
      <c r="E578" s="3"/>
      <c r="F578" s="20"/>
    </row>
    <row r="579" spans="1:6" s="2" customFormat="1" ht="14.25">
      <c r="A579" s="35"/>
      <c r="B579" s="3"/>
      <c r="C579" s="3"/>
      <c r="D579" s="3"/>
      <c r="E579" s="3"/>
      <c r="F579" s="20"/>
    </row>
    <row r="580" spans="1:6" s="2" customFormat="1" ht="14.25">
      <c r="A580" s="35"/>
      <c r="B580" s="3"/>
      <c r="C580" s="3"/>
      <c r="D580" s="3"/>
      <c r="E580" s="3"/>
      <c r="F580" s="20"/>
    </row>
    <row r="581" spans="1:6" s="2" customFormat="1" ht="14.25">
      <c r="A581" s="35"/>
      <c r="B581" s="3"/>
      <c r="C581" s="3"/>
      <c r="D581" s="3"/>
      <c r="E581" s="3"/>
      <c r="F581" s="20"/>
    </row>
    <row r="582" spans="1:6" s="2" customFormat="1" ht="14.25">
      <c r="A582" s="35"/>
      <c r="B582" s="3"/>
      <c r="C582" s="3"/>
      <c r="D582" s="3"/>
      <c r="E582" s="3"/>
      <c r="F582" s="20"/>
    </row>
    <row r="583" spans="1:6" s="2" customFormat="1" ht="14.25">
      <c r="A583" s="35"/>
      <c r="B583" s="3"/>
      <c r="C583" s="3"/>
      <c r="D583" s="3"/>
      <c r="E583" s="3"/>
      <c r="F583" s="20"/>
    </row>
    <row r="584" spans="1:6" s="2" customFormat="1" ht="14.25">
      <c r="A584" s="35"/>
      <c r="B584" s="3"/>
      <c r="C584" s="3"/>
      <c r="D584" s="3"/>
      <c r="E584" s="3"/>
      <c r="F584" s="20"/>
    </row>
    <row r="585" spans="1:6" s="2" customFormat="1" ht="14.25">
      <c r="A585" s="35"/>
      <c r="B585" s="3"/>
      <c r="C585" s="3"/>
      <c r="D585" s="3"/>
      <c r="E585" s="3"/>
      <c r="F585" s="20"/>
    </row>
    <row r="586" spans="1:6" s="2" customFormat="1" ht="14.25">
      <c r="A586" s="35"/>
      <c r="B586" s="3"/>
      <c r="C586" s="3"/>
      <c r="D586" s="3"/>
      <c r="E586" s="3"/>
      <c r="F586" s="20"/>
    </row>
    <row r="587" spans="1:6" s="2" customFormat="1" ht="14.25">
      <c r="A587" s="35"/>
      <c r="B587" s="3"/>
      <c r="C587" s="3"/>
      <c r="D587" s="3"/>
      <c r="E587" s="3"/>
      <c r="F587" s="20"/>
    </row>
    <row r="588" spans="1:6" s="2" customFormat="1" ht="14.25">
      <c r="A588" s="35"/>
      <c r="B588" s="3"/>
      <c r="C588" s="3"/>
      <c r="D588" s="3"/>
      <c r="E588" s="3"/>
      <c r="F588" s="20"/>
    </row>
    <row r="589" spans="1:6" s="2" customFormat="1" ht="14.25">
      <c r="A589" s="35"/>
      <c r="B589" s="3"/>
      <c r="C589" s="3"/>
      <c r="D589" s="3"/>
      <c r="E589" s="3"/>
      <c r="F589" s="20"/>
    </row>
    <row r="590" spans="1:6" s="2" customFormat="1" ht="14.25">
      <c r="A590" s="35"/>
      <c r="B590" s="3"/>
      <c r="C590" s="3"/>
      <c r="D590" s="3"/>
      <c r="E590" s="3"/>
      <c r="F590" s="20"/>
    </row>
    <row r="591" spans="1:6" s="2" customFormat="1" ht="14.25">
      <c r="A591" s="35"/>
      <c r="B591" s="3"/>
      <c r="C591" s="3"/>
      <c r="D591" s="3"/>
      <c r="E591" s="3"/>
      <c r="F591" s="20"/>
    </row>
    <row r="592" spans="1:6" s="2" customFormat="1" ht="14.25">
      <c r="A592" s="35"/>
      <c r="B592" s="3"/>
      <c r="C592" s="3"/>
      <c r="D592" s="3"/>
      <c r="E592" s="3"/>
      <c r="F592" s="20"/>
    </row>
    <row r="593" spans="1:6" s="2" customFormat="1" ht="14.25">
      <c r="A593" s="35"/>
      <c r="B593" s="3"/>
      <c r="C593" s="3"/>
      <c r="D593" s="3"/>
      <c r="E593" s="3"/>
      <c r="F593" s="20"/>
    </row>
    <row r="594" spans="1:6" s="2" customFormat="1" ht="14.25">
      <c r="A594" s="35"/>
      <c r="B594" s="3"/>
      <c r="C594" s="3"/>
      <c r="D594" s="3"/>
      <c r="E594" s="3"/>
      <c r="F594" s="20"/>
    </row>
    <row r="595" spans="1:6" s="2" customFormat="1" ht="14.25">
      <c r="A595" s="35"/>
      <c r="B595" s="3"/>
      <c r="C595" s="3"/>
      <c r="D595" s="3"/>
      <c r="E595" s="3"/>
      <c r="F595" s="20"/>
    </row>
    <row r="596" spans="1:6" s="2" customFormat="1" ht="14.25">
      <c r="A596" s="35"/>
      <c r="B596" s="3"/>
      <c r="C596" s="3"/>
      <c r="D596" s="3"/>
      <c r="E596" s="3"/>
      <c r="F596" s="20"/>
    </row>
    <row r="597" spans="1:6" s="2" customFormat="1" ht="14.25">
      <c r="A597" s="35"/>
      <c r="B597" s="3"/>
      <c r="C597" s="3"/>
      <c r="D597" s="3"/>
      <c r="E597" s="3"/>
      <c r="F597" s="20"/>
    </row>
    <row r="598" spans="1:6" s="2" customFormat="1" ht="14.25">
      <c r="A598" s="35"/>
      <c r="B598" s="3"/>
      <c r="C598" s="3"/>
      <c r="D598" s="3"/>
      <c r="E598" s="3"/>
      <c r="F598" s="20"/>
    </row>
    <row r="599" spans="1:6" s="2" customFormat="1" ht="14.25">
      <c r="A599" s="35"/>
      <c r="B599" s="3"/>
      <c r="C599" s="3"/>
      <c r="D599" s="3"/>
      <c r="E599" s="3"/>
      <c r="F599" s="20"/>
    </row>
    <row r="600" spans="1:6" s="2" customFormat="1" ht="14.25">
      <c r="A600" s="35"/>
      <c r="B600" s="3"/>
      <c r="C600" s="3"/>
      <c r="D600" s="3"/>
      <c r="E600" s="3"/>
      <c r="F600" s="20"/>
    </row>
    <row r="601" spans="1:6" s="2" customFormat="1" ht="14.25">
      <c r="A601" s="35"/>
      <c r="B601" s="3"/>
      <c r="C601" s="3"/>
      <c r="D601" s="3"/>
      <c r="E601" s="3"/>
      <c r="F601" s="20"/>
    </row>
    <row r="602" spans="1:6" s="2" customFormat="1" ht="14.25">
      <c r="A602" s="35"/>
      <c r="B602" s="3"/>
      <c r="C602" s="3"/>
      <c r="D602" s="3"/>
      <c r="E602" s="3"/>
      <c r="F602" s="20"/>
    </row>
    <row r="603" spans="1:6" s="2" customFormat="1" ht="14.25">
      <c r="A603" s="35"/>
      <c r="B603" s="3"/>
      <c r="C603" s="3"/>
      <c r="D603" s="3"/>
      <c r="E603" s="3"/>
      <c r="F603" s="20"/>
    </row>
    <row r="604" spans="1:6" s="2" customFormat="1" ht="14.25">
      <c r="A604" s="35"/>
      <c r="B604" s="3"/>
      <c r="C604" s="3"/>
      <c r="D604" s="3"/>
      <c r="E604" s="3"/>
      <c r="F604" s="20"/>
    </row>
    <row r="605" spans="1:6" s="2" customFormat="1" ht="14.25">
      <c r="A605" s="35"/>
      <c r="B605" s="3"/>
      <c r="C605" s="3"/>
      <c r="D605" s="3"/>
      <c r="E605" s="3"/>
      <c r="F605" s="20"/>
    </row>
    <row r="606" spans="1:6" s="2" customFormat="1" ht="14.25">
      <c r="A606" s="35"/>
      <c r="B606" s="3"/>
      <c r="C606" s="3"/>
      <c r="D606" s="3"/>
      <c r="E606" s="3"/>
      <c r="F606" s="20"/>
    </row>
    <row r="607" spans="1:6" s="2" customFormat="1" ht="14.25">
      <c r="A607" s="35"/>
      <c r="B607" s="3"/>
      <c r="C607" s="3"/>
      <c r="D607" s="3"/>
      <c r="E607" s="3"/>
      <c r="F607" s="20"/>
    </row>
    <row r="608" spans="1:6" s="2" customFormat="1" ht="14.25">
      <c r="A608" s="35"/>
      <c r="B608" s="3"/>
      <c r="C608" s="3"/>
      <c r="D608" s="3"/>
      <c r="E608" s="3"/>
      <c r="F608" s="20"/>
    </row>
    <row r="609" spans="1:6" s="2" customFormat="1" ht="14.25">
      <c r="A609" s="35"/>
      <c r="B609" s="3"/>
      <c r="C609" s="3"/>
      <c r="D609" s="3"/>
      <c r="E609" s="3"/>
      <c r="F609" s="20"/>
    </row>
    <row r="610" spans="1:6" s="2" customFormat="1" ht="14.25">
      <c r="A610" s="35"/>
      <c r="B610" s="3"/>
      <c r="C610" s="3"/>
      <c r="D610" s="3"/>
      <c r="E610" s="3"/>
      <c r="F610" s="20"/>
    </row>
    <row r="611" spans="1:6" s="2" customFormat="1" ht="14.25">
      <c r="A611" s="35"/>
      <c r="B611" s="3"/>
      <c r="C611" s="3"/>
      <c r="D611" s="3"/>
      <c r="E611" s="3"/>
      <c r="F611" s="20"/>
    </row>
    <row r="612" spans="1:6" s="2" customFormat="1" ht="14.25">
      <c r="A612" s="35"/>
      <c r="B612" s="3"/>
      <c r="C612" s="3"/>
      <c r="D612" s="3"/>
      <c r="E612" s="3"/>
      <c r="F612" s="20"/>
    </row>
    <row r="613" spans="1:6" s="2" customFormat="1" ht="14.25">
      <c r="A613" s="35"/>
      <c r="B613" s="3"/>
      <c r="C613" s="3"/>
      <c r="D613" s="3"/>
      <c r="E613" s="3"/>
      <c r="F613" s="20"/>
    </row>
    <row r="614" spans="1:6" s="2" customFormat="1" ht="14.25">
      <c r="A614" s="35"/>
      <c r="B614" s="3"/>
      <c r="C614" s="3"/>
      <c r="D614" s="3"/>
      <c r="E614" s="3"/>
      <c r="F614" s="20"/>
    </row>
    <row r="615" spans="1:6" s="2" customFormat="1" ht="14.25">
      <c r="A615" s="35"/>
      <c r="B615" s="3"/>
      <c r="C615" s="3"/>
      <c r="D615" s="3"/>
      <c r="E615" s="3"/>
      <c r="F615" s="20"/>
    </row>
    <row r="616" spans="1:6" s="2" customFormat="1" ht="14.25">
      <c r="A616" s="35"/>
      <c r="B616" s="3"/>
      <c r="C616" s="3"/>
      <c r="D616" s="3"/>
      <c r="E616" s="3"/>
      <c r="F616" s="20"/>
    </row>
    <row r="617" spans="1:6" s="2" customFormat="1" ht="14.25">
      <c r="A617" s="35"/>
      <c r="B617" s="3"/>
      <c r="C617" s="3"/>
      <c r="D617" s="3"/>
      <c r="E617" s="3"/>
      <c r="F617" s="20"/>
    </row>
    <row r="618" spans="1:6" s="2" customFormat="1" ht="14.25">
      <c r="A618" s="35"/>
      <c r="B618" s="3"/>
      <c r="C618" s="3"/>
      <c r="D618" s="3"/>
      <c r="E618" s="3"/>
      <c r="F618" s="20"/>
    </row>
    <row r="619" spans="1:6" s="2" customFormat="1" ht="14.25">
      <c r="A619" s="35"/>
      <c r="B619" s="3"/>
      <c r="C619" s="3"/>
      <c r="D619" s="3"/>
      <c r="E619" s="3"/>
      <c r="F619" s="20"/>
    </row>
    <row r="620" spans="1:6" s="2" customFormat="1" ht="14.25">
      <c r="A620" s="35"/>
      <c r="B620" s="3"/>
      <c r="C620" s="3"/>
      <c r="D620" s="3"/>
      <c r="E620" s="3"/>
      <c r="F620" s="20"/>
    </row>
    <row r="621" spans="1:6" s="2" customFormat="1" ht="14.25">
      <c r="A621" s="35"/>
      <c r="B621" s="3"/>
      <c r="C621" s="3"/>
      <c r="D621" s="3"/>
      <c r="E621" s="3"/>
      <c r="F621" s="20"/>
    </row>
    <row r="622" spans="1:6" s="2" customFormat="1" ht="14.25">
      <c r="A622" s="35"/>
      <c r="B622" s="3"/>
      <c r="C622" s="3"/>
      <c r="D622" s="3"/>
      <c r="E622" s="3"/>
      <c r="F622" s="20"/>
    </row>
    <row r="623" spans="1:6" s="2" customFormat="1" ht="14.25">
      <c r="A623" s="35"/>
      <c r="B623" s="3"/>
      <c r="C623" s="3"/>
      <c r="D623" s="3"/>
      <c r="E623" s="3"/>
      <c r="F623" s="20"/>
    </row>
    <row r="624" spans="1:6" s="2" customFormat="1" ht="14.25">
      <c r="A624" s="35"/>
      <c r="B624" s="3"/>
      <c r="C624" s="3"/>
      <c r="D624" s="3"/>
      <c r="E624" s="3"/>
      <c r="F624" s="20"/>
    </row>
    <row r="625" spans="1:6" s="2" customFormat="1" ht="14.25">
      <c r="A625" s="35"/>
      <c r="B625" s="3"/>
      <c r="C625" s="3"/>
      <c r="D625" s="3"/>
      <c r="E625" s="3"/>
      <c r="F625" s="20"/>
    </row>
    <row r="626" spans="1:6" s="2" customFormat="1" ht="14.25">
      <c r="A626" s="35"/>
      <c r="B626" s="3"/>
      <c r="C626" s="3"/>
      <c r="D626" s="3"/>
      <c r="E626" s="3"/>
      <c r="F626" s="20"/>
    </row>
    <row r="627" spans="1:6" s="2" customFormat="1" ht="14.25">
      <c r="A627" s="35"/>
      <c r="B627" s="3"/>
      <c r="C627" s="3"/>
      <c r="D627" s="3"/>
      <c r="E627" s="3"/>
      <c r="F627" s="20"/>
    </row>
    <row r="628" spans="1:6" s="2" customFormat="1" ht="14.25">
      <c r="A628" s="35"/>
      <c r="B628" s="3"/>
      <c r="C628" s="3"/>
      <c r="D628" s="3"/>
      <c r="E628" s="3"/>
      <c r="F628" s="20"/>
    </row>
    <row r="629" spans="1:6" s="2" customFormat="1" ht="14.25">
      <c r="A629" s="35"/>
      <c r="B629" s="3"/>
      <c r="C629" s="3"/>
      <c r="D629" s="3"/>
      <c r="E629" s="3"/>
      <c r="F629" s="20"/>
    </row>
    <row r="630" spans="1:6" s="2" customFormat="1" ht="14.25">
      <c r="A630" s="35"/>
      <c r="B630" s="3"/>
      <c r="C630" s="3"/>
      <c r="D630" s="3"/>
      <c r="E630" s="3"/>
      <c r="F630" s="20"/>
    </row>
    <row r="631" spans="1:6" s="2" customFormat="1" ht="14.25">
      <c r="A631" s="35"/>
      <c r="B631" s="3"/>
      <c r="C631" s="3"/>
      <c r="D631" s="3"/>
      <c r="E631" s="3"/>
      <c r="F631" s="20"/>
    </row>
    <row r="632" spans="1:6" s="2" customFormat="1" ht="14.25">
      <c r="A632" s="35"/>
      <c r="B632" s="3"/>
      <c r="C632" s="3"/>
      <c r="D632" s="3"/>
      <c r="E632" s="3"/>
      <c r="F632" s="20"/>
    </row>
    <row r="633" spans="1:6" s="2" customFormat="1" ht="14.25">
      <c r="A633" s="35"/>
      <c r="B633" s="3"/>
      <c r="C633" s="3"/>
      <c r="D633" s="3"/>
      <c r="E633" s="3"/>
      <c r="F633" s="20"/>
    </row>
    <row r="634" spans="1:6" s="2" customFormat="1" ht="14.25">
      <c r="A634" s="35"/>
      <c r="B634" s="3"/>
      <c r="C634" s="3"/>
      <c r="D634" s="3"/>
      <c r="E634" s="3"/>
      <c r="F634" s="20"/>
    </row>
    <row r="635" spans="1:6" s="2" customFormat="1" ht="14.25">
      <c r="A635" s="35"/>
      <c r="B635" s="3"/>
      <c r="C635" s="3"/>
      <c r="D635" s="3"/>
      <c r="E635" s="3"/>
      <c r="F635" s="20"/>
    </row>
    <row r="636" spans="1:6" s="2" customFormat="1" ht="14.25">
      <c r="A636" s="35"/>
      <c r="B636" s="3"/>
      <c r="C636" s="3"/>
      <c r="D636" s="3"/>
      <c r="E636" s="3"/>
      <c r="F636" s="20"/>
    </row>
    <row r="637" spans="1:6" s="2" customFormat="1" ht="14.25">
      <c r="A637" s="35"/>
      <c r="B637" s="3"/>
      <c r="C637" s="3"/>
      <c r="D637" s="3"/>
      <c r="E637" s="3"/>
      <c r="F637" s="20"/>
    </row>
    <row r="638" spans="1:6" s="2" customFormat="1" ht="14.25">
      <c r="A638" s="35"/>
      <c r="B638" s="3"/>
      <c r="C638" s="3"/>
      <c r="D638" s="3"/>
      <c r="E638" s="3"/>
      <c r="F638" s="20"/>
    </row>
    <row r="639" spans="1:6" s="2" customFormat="1" ht="14.25">
      <c r="A639" s="35"/>
      <c r="B639" s="3"/>
      <c r="C639" s="3"/>
      <c r="D639" s="3"/>
      <c r="E639" s="3"/>
      <c r="F639" s="20"/>
    </row>
    <row r="640" spans="1:6" s="2" customFormat="1" ht="14.25">
      <c r="A640" s="35"/>
      <c r="B640" s="3"/>
      <c r="C640" s="3"/>
      <c r="D640" s="3"/>
      <c r="E640" s="3"/>
      <c r="F640" s="20"/>
    </row>
    <row r="641" spans="1:6" s="2" customFormat="1" ht="14.25">
      <c r="A641" s="35"/>
      <c r="B641" s="3"/>
      <c r="C641" s="3"/>
      <c r="D641" s="3"/>
      <c r="E641" s="3"/>
      <c r="F641" s="20"/>
    </row>
    <row r="642" spans="1:6" s="2" customFormat="1" ht="14.25">
      <c r="A642" s="35"/>
      <c r="B642" s="3"/>
      <c r="C642" s="3"/>
      <c r="D642" s="3"/>
      <c r="E642" s="3"/>
      <c r="F642" s="20"/>
    </row>
    <row r="643" spans="1:6" s="2" customFormat="1" ht="14.25">
      <c r="A643" s="35"/>
      <c r="B643" s="3"/>
      <c r="C643" s="3"/>
      <c r="D643" s="3"/>
      <c r="E643" s="3"/>
      <c r="F643" s="20"/>
    </row>
    <row r="644" spans="1:6" s="2" customFormat="1" ht="14.25">
      <c r="A644" s="35"/>
      <c r="B644" s="3"/>
      <c r="C644" s="3"/>
      <c r="D644" s="3"/>
      <c r="E644" s="3"/>
      <c r="F644" s="20"/>
    </row>
    <row r="645" spans="1:6" s="2" customFormat="1" ht="14.25">
      <c r="A645" s="35"/>
      <c r="B645" s="3"/>
      <c r="C645" s="3"/>
      <c r="D645" s="3"/>
      <c r="E645" s="3"/>
      <c r="F645" s="20"/>
    </row>
    <row r="646" spans="1:6" s="2" customFormat="1" ht="14.25">
      <c r="A646" s="35"/>
      <c r="B646" s="3"/>
      <c r="C646" s="3"/>
      <c r="D646" s="3"/>
      <c r="E646" s="3"/>
      <c r="F646" s="20"/>
    </row>
    <row r="647" spans="1:6" s="2" customFormat="1" ht="14.25">
      <c r="A647" s="35"/>
      <c r="B647" s="3"/>
      <c r="C647" s="3"/>
      <c r="D647" s="3"/>
      <c r="E647" s="3"/>
      <c r="F647" s="20"/>
    </row>
    <row r="648" spans="1:6" s="2" customFormat="1" ht="14.25">
      <c r="A648" s="35"/>
      <c r="B648" s="3"/>
      <c r="C648" s="3"/>
      <c r="D648" s="3"/>
      <c r="E648" s="3"/>
      <c r="F648" s="20"/>
    </row>
    <row r="649" spans="1:6" s="2" customFormat="1" ht="14.25">
      <c r="A649" s="35"/>
      <c r="B649" s="3"/>
      <c r="C649" s="3"/>
      <c r="D649" s="3"/>
      <c r="E649" s="3"/>
      <c r="F649" s="20"/>
    </row>
    <row r="650" spans="1:6" s="2" customFormat="1" ht="14.25">
      <c r="A650" s="35"/>
      <c r="B650" s="3"/>
      <c r="C650" s="3"/>
      <c r="D650" s="3"/>
      <c r="E650" s="3"/>
      <c r="F650" s="20"/>
    </row>
    <row r="651" spans="1:6" s="2" customFormat="1" ht="14.25">
      <c r="A651" s="35"/>
      <c r="B651" s="3"/>
      <c r="C651" s="3"/>
      <c r="D651" s="3"/>
      <c r="E651" s="3"/>
      <c r="F651" s="20"/>
    </row>
    <row r="652" spans="1:6" s="2" customFormat="1" ht="14.25">
      <c r="A652" s="35"/>
      <c r="B652" s="3"/>
      <c r="C652" s="3"/>
      <c r="D652" s="3"/>
      <c r="E652" s="3"/>
      <c r="F652" s="20"/>
    </row>
    <row r="653" spans="1:6" s="2" customFormat="1" ht="14.25">
      <c r="A653" s="35"/>
      <c r="B653" s="3"/>
      <c r="C653" s="3"/>
      <c r="D653" s="3"/>
      <c r="E653" s="3"/>
      <c r="F653" s="20"/>
    </row>
    <row r="654" spans="1:6" s="2" customFormat="1" ht="14.25">
      <c r="A654" s="35"/>
      <c r="B654" s="3"/>
      <c r="C654" s="3"/>
      <c r="D654" s="3"/>
      <c r="E654" s="3"/>
      <c r="F654" s="20"/>
    </row>
    <row r="655" spans="1:6" s="2" customFormat="1" ht="14.25">
      <c r="A655" s="35"/>
      <c r="B655" s="3"/>
      <c r="C655" s="3"/>
      <c r="D655" s="3"/>
      <c r="E655" s="3"/>
      <c r="F655" s="20"/>
    </row>
    <row r="656" spans="1:6" s="2" customFormat="1" ht="14.25">
      <c r="A656" s="35"/>
      <c r="B656" s="3"/>
      <c r="C656" s="3"/>
      <c r="D656" s="3"/>
      <c r="E656" s="3"/>
      <c r="F656" s="20"/>
    </row>
    <row r="657" spans="1:6" s="2" customFormat="1" ht="14.25">
      <c r="A657" s="35"/>
      <c r="B657" s="3"/>
      <c r="C657" s="3"/>
      <c r="D657" s="3"/>
      <c r="E657" s="3"/>
      <c r="F657" s="20"/>
    </row>
    <row r="658" spans="1:6" s="2" customFormat="1" ht="14.25">
      <c r="A658" s="35"/>
      <c r="B658" s="3"/>
      <c r="C658" s="3"/>
      <c r="D658" s="3"/>
      <c r="E658" s="3"/>
      <c r="F658" s="20"/>
    </row>
    <row r="659" spans="1:6" s="2" customFormat="1" ht="14.25">
      <c r="A659" s="35"/>
      <c r="B659" s="3"/>
      <c r="C659" s="3"/>
      <c r="D659" s="3"/>
      <c r="E659" s="3"/>
      <c r="F659" s="20"/>
    </row>
    <row r="660" spans="1:6" s="2" customFormat="1" ht="14.25">
      <c r="A660" s="35"/>
      <c r="B660" s="3"/>
      <c r="C660" s="3"/>
      <c r="D660" s="3"/>
      <c r="E660" s="3"/>
      <c r="F660" s="20"/>
    </row>
    <row r="661" spans="1:6" s="2" customFormat="1" ht="14.25">
      <c r="A661" s="35"/>
      <c r="B661" s="3"/>
      <c r="C661" s="3"/>
      <c r="D661" s="3"/>
      <c r="E661" s="3"/>
      <c r="F661" s="20"/>
    </row>
    <row r="662" spans="1:6" s="2" customFormat="1" ht="14.25">
      <c r="A662" s="35"/>
      <c r="B662" s="3"/>
      <c r="C662" s="3"/>
      <c r="D662" s="3"/>
      <c r="E662" s="3"/>
      <c r="F662" s="20"/>
    </row>
    <row r="663" spans="1:6" s="2" customFormat="1" ht="14.25">
      <c r="A663" s="35"/>
      <c r="B663" s="3"/>
      <c r="C663" s="3"/>
      <c r="D663" s="3"/>
      <c r="E663" s="3"/>
      <c r="F663" s="20"/>
    </row>
    <row r="664" spans="1:6" s="2" customFormat="1" ht="14.25">
      <c r="A664" s="35"/>
      <c r="B664" s="3"/>
      <c r="C664" s="3"/>
      <c r="D664" s="3"/>
      <c r="E664" s="3"/>
      <c r="F664" s="20"/>
    </row>
    <row r="665" spans="1:6" s="2" customFormat="1" ht="14.25">
      <c r="A665" s="35"/>
      <c r="B665" s="3"/>
      <c r="C665" s="3"/>
      <c r="D665" s="3"/>
      <c r="E665" s="3"/>
      <c r="F665" s="20"/>
    </row>
    <row r="666" spans="1:6" s="2" customFormat="1" ht="14.25">
      <c r="A666" s="35"/>
      <c r="B666" s="3"/>
      <c r="C666" s="3"/>
      <c r="D666" s="3"/>
      <c r="E666" s="3"/>
      <c r="F666" s="20"/>
    </row>
    <row r="667" spans="1:6" s="2" customFormat="1" ht="14.25">
      <c r="A667" s="35"/>
      <c r="B667" s="3"/>
      <c r="C667" s="3"/>
      <c r="D667" s="3"/>
      <c r="E667" s="3"/>
      <c r="F667" s="20"/>
    </row>
    <row r="668" spans="1:6" s="2" customFormat="1" ht="14.25">
      <c r="A668" s="35"/>
      <c r="B668" s="3"/>
      <c r="C668" s="3"/>
      <c r="D668" s="3"/>
      <c r="E668" s="3"/>
      <c r="F668" s="20"/>
    </row>
    <row r="669" spans="1:6" s="2" customFormat="1" ht="14.25">
      <c r="A669" s="35"/>
      <c r="B669" s="3"/>
      <c r="C669" s="3"/>
      <c r="D669" s="3"/>
      <c r="E669" s="3"/>
      <c r="F669" s="20"/>
    </row>
    <row r="670" spans="1:6" s="2" customFormat="1" ht="14.25">
      <c r="A670" s="35"/>
      <c r="B670" s="3"/>
      <c r="C670" s="3"/>
      <c r="D670" s="3"/>
      <c r="E670" s="3"/>
      <c r="F670" s="20"/>
    </row>
    <row r="671" spans="1:6" s="2" customFormat="1" ht="14.25">
      <c r="A671" s="35"/>
      <c r="B671" s="3"/>
      <c r="C671" s="3"/>
      <c r="D671" s="3"/>
      <c r="E671" s="3"/>
      <c r="F671" s="20"/>
    </row>
    <row r="672" spans="1:6" s="2" customFormat="1" ht="14.25">
      <c r="A672" s="35"/>
      <c r="B672" s="3"/>
      <c r="C672" s="3"/>
      <c r="D672" s="3"/>
      <c r="E672" s="3"/>
      <c r="F672" s="20"/>
    </row>
    <row r="673" spans="1:6" s="2" customFormat="1" ht="14.25">
      <c r="A673" s="35"/>
      <c r="B673" s="3"/>
      <c r="C673" s="3"/>
      <c r="D673" s="3"/>
      <c r="E673" s="3"/>
      <c r="F673" s="20"/>
    </row>
    <row r="674" spans="1:6" s="2" customFormat="1" ht="14.25">
      <c r="A674" s="35"/>
      <c r="B674" s="3"/>
      <c r="C674" s="3"/>
      <c r="D674" s="3"/>
      <c r="E674" s="3"/>
      <c r="F674" s="20"/>
    </row>
    <row r="675" spans="1:6" s="2" customFormat="1" ht="14.25">
      <c r="A675" s="35"/>
      <c r="B675" s="3"/>
      <c r="C675" s="3"/>
      <c r="D675" s="3"/>
      <c r="E675" s="3"/>
      <c r="F675" s="20"/>
    </row>
    <row r="676" spans="1:6" s="2" customFormat="1" ht="14.25">
      <c r="A676" s="35"/>
      <c r="B676" s="3"/>
      <c r="C676" s="3"/>
      <c r="D676" s="3"/>
      <c r="E676" s="3"/>
      <c r="F676" s="20"/>
    </row>
    <row r="677" spans="1:6" s="2" customFormat="1" ht="14.25">
      <c r="A677" s="35"/>
      <c r="B677" s="3"/>
      <c r="C677" s="3"/>
      <c r="D677" s="3"/>
      <c r="E677" s="3"/>
      <c r="F677" s="20"/>
    </row>
    <row r="678" spans="1:6" s="2" customFormat="1" ht="14.25">
      <c r="A678" s="35"/>
      <c r="B678" s="3"/>
      <c r="C678" s="3"/>
      <c r="D678" s="3"/>
      <c r="E678" s="3"/>
      <c r="F678" s="20"/>
    </row>
    <row r="679" spans="1:6" s="2" customFormat="1" ht="14.25">
      <c r="A679" s="35"/>
      <c r="B679" s="3"/>
      <c r="C679" s="3"/>
      <c r="D679" s="3"/>
      <c r="E679" s="3"/>
      <c r="F679" s="20"/>
    </row>
    <row r="680" spans="1:6" s="2" customFormat="1" ht="14.25">
      <c r="A680" s="35"/>
      <c r="B680" s="3"/>
      <c r="C680" s="3"/>
      <c r="D680" s="3"/>
      <c r="E680" s="3"/>
      <c r="F680" s="20"/>
    </row>
    <row r="681" spans="1:6" s="2" customFormat="1" ht="14.25">
      <c r="A681" s="35"/>
      <c r="B681" s="3"/>
      <c r="C681" s="3"/>
      <c r="D681" s="3"/>
      <c r="E681" s="3"/>
      <c r="F681" s="20"/>
    </row>
    <row r="682" spans="1:6" s="2" customFormat="1" ht="14.25">
      <c r="A682" s="35"/>
      <c r="B682" s="3"/>
      <c r="C682" s="3"/>
      <c r="D682" s="3"/>
      <c r="E682" s="3"/>
      <c r="F682" s="20"/>
    </row>
    <row r="683" spans="1:6" s="2" customFormat="1" ht="14.25">
      <c r="A683" s="35"/>
      <c r="B683" s="3"/>
      <c r="C683" s="3"/>
      <c r="D683" s="3"/>
      <c r="E683" s="3"/>
      <c r="F683" s="20"/>
    </row>
    <row r="684" spans="1:6" s="2" customFormat="1" ht="14.25">
      <c r="A684" s="35"/>
      <c r="B684" s="3"/>
      <c r="C684" s="3"/>
      <c r="D684" s="3"/>
      <c r="E684" s="3"/>
      <c r="F684" s="20"/>
    </row>
    <row r="685" spans="1:6" s="2" customFormat="1" ht="14.25">
      <c r="A685" s="35"/>
      <c r="B685" s="3"/>
      <c r="C685" s="3"/>
      <c r="D685" s="3"/>
      <c r="E685" s="3"/>
      <c r="F685" s="20"/>
    </row>
    <row r="686" spans="1:6" s="2" customFormat="1" ht="14.25">
      <c r="A686" s="35"/>
      <c r="B686" s="3"/>
      <c r="C686" s="3"/>
      <c r="D686" s="3"/>
      <c r="E686" s="3"/>
      <c r="F686" s="20"/>
    </row>
    <row r="687" spans="1:6" s="2" customFormat="1" ht="14.25">
      <c r="A687" s="35"/>
      <c r="B687" s="3"/>
      <c r="C687" s="3"/>
      <c r="D687" s="3"/>
      <c r="E687" s="3"/>
      <c r="F687" s="20"/>
    </row>
    <row r="688" spans="1:6" s="2" customFormat="1" ht="14.25">
      <c r="A688" s="35"/>
      <c r="B688" s="3"/>
      <c r="C688" s="3"/>
      <c r="D688" s="3"/>
      <c r="E688" s="3"/>
      <c r="F688" s="20"/>
    </row>
    <row r="689" spans="1:6" s="2" customFormat="1" ht="14.25">
      <c r="A689" s="35"/>
      <c r="B689" s="3"/>
      <c r="C689" s="3"/>
      <c r="D689" s="3"/>
      <c r="E689" s="3"/>
      <c r="F689" s="20"/>
    </row>
    <row r="690" spans="1:6" s="2" customFormat="1" ht="14.25">
      <c r="A690" s="35"/>
      <c r="B690" s="3"/>
      <c r="C690" s="3"/>
      <c r="D690" s="3"/>
      <c r="E690" s="3"/>
      <c r="F690" s="20"/>
    </row>
    <row r="691" spans="1:6" s="2" customFormat="1" ht="14.25">
      <c r="A691" s="35"/>
      <c r="B691" s="3"/>
      <c r="C691" s="3"/>
      <c r="D691" s="3"/>
      <c r="E691" s="3"/>
      <c r="F691" s="20"/>
    </row>
    <row r="692" spans="1:6" s="2" customFormat="1" ht="14.25">
      <c r="A692" s="35"/>
      <c r="B692" s="3"/>
      <c r="C692" s="3"/>
      <c r="D692" s="3"/>
      <c r="E692" s="3"/>
      <c r="F692" s="20"/>
    </row>
    <row r="693" spans="1:6" s="2" customFormat="1" ht="14.25">
      <c r="A693" s="35"/>
      <c r="B693" s="3"/>
      <c r="C693" s="3"/>
      <c r="D693" s="3"/>
      <c r="E693" s="3"/>
      <c r="F693" s="20"/>
    </row>
    <row r="694" spans="1:6" s="2" customFormat="1" ht="14.25">
      <c r="A694" s="35"/>
      <c r="B694" s="3"/>
      <c r="C694" s="3"/>
      <c r="D694" s="3"/>
      <c r="E694" s="3"/>
      <c r="F694" s="20"/>
    </row>
    <row r="695" spans="1:6" s="2" customFormat="1" ht="14.25">
      <c r="A695" s="35"/>
      <c r="B695" s="3"/>
      <c r="C695" s="3"/>
      <c r="D695" s="3"/>
      <c r="E695" s="3"/>
      <c r="F695" s="20"/>
    </row>
    <row r="696" spans="1:6" s="2" customFormat="1" ht="14.25">
      <c r="A696" s="35"/>
      <c r="B696" s="3"/>
      <c r="C696" s="3"/>
      <c r="D696" s="3"/>
      <c r="E696" s="3"/>
      <c r="F696" s="20"/>
    </row>
    <row r="697" spans="1:6" s="2" customFormat="1" ht="14.25">
      <c r="A697" s="35"/>
      <c r="B697" s="3"/>
      <c r="C697" s="3"/>
      <c r="D697" s="3"/>
      <c r="E697" s="3"/>
      <c r="F697" s="20"/>
    </row>
    <row r="698" spans="1:6" s="2" customFormat="1" ht="14.25">
      <c r="A698" s="35"/>
      <c r="B698" s="3"/>
      <c r="C698" s="3"/>
      <c r="D698" s="3"/>
      <c r="E698" s="3"/>
      <c r="F698" s="20"/>
    </row>
    <row r="699" spans="1:6" s="2" customFormat="1" ht="14.25">
      <c r="A699" s="35"/>
      <c r="B699" s="3"/>
      <c r="C699" s="3"/>
      <c r="D699" s="3"/>
      <c r="E699" s="3"/>
      <c r="F699" s="20"/>
    </row>
    <row r="700" spans="1:6" s="2" customFormat="1" ht="14.25">
      <c r="A700" s="35"/>
      <c r="B700" s="3"/>
      <c r="C700" s="3"/>
      <c r="D700" s="3"/>
      <c r="E700" s="3"/>
      <c r="F700" s="20"/>
    </row>
    <row r="701" spans="1:6" s="2" customFormat="1" ht="14.25">
      <c r="A701" s="35"/>
      <c r="B701" s="3"/>
      <c r="C701" s="3"/>
      <c r="D701" s="3"/>
      <c r="E701" s="3"/>
      <c r="F701" s="20"/>
    </row>
    <row r="702" spans="1:6" s="2" customFormat="1" ht="14.25">
      <c r="A702" s="35"/>
      <c r="B702" s="3"/>
      <c r="C702" s="3"/>
      <c r="D702" s="3"/>
      <c r="E702" s="3"/>
      <c r="F702" s="20"/>
    </row>
    <row r="703" spans="1:6" s="2" customFormat="1" ht="14.25">
      <c r="A703" s="35"/>
      <c r="B703" s="3"/>
      <c r="C703" s="3"/>
      <c r="D703" s="3"/>
      <c r="E703" s="3"/>
      <c r="F703" s="20"/>
    </row>
    <row r="704" spans="1:6" s="2" customFormat="1" ht="14.25">
      <c r="A704" s="35"/>
      <c r="B704" s="3"/>
      <c r="C704" s="3"/>
      <c r="D704" s="3"/>
      <c r="E704" s="3"/>
      <c r="F704" s="20"/>
    </row>
    <row r="705" spans="1:6" s="2" customFormat="1" ht="14.25">
      <c r="A705" s="35"/>
      <c r="B705" s="3"/>
      <c r="C705" s="3"/>
      <c r="D705" s="3"/>
      <c r="E705" s="3"/>
      <c r="F705" s="20"/>
    </row>
    <row r="706" spans="1:6" s="2" customFormat="1" ht="14.25">
      <c r="A706" s="35"/>
      <c r="B706" s="3"/>
      <c r="C706" s="3"/>
      <c r="D706" s="3"/>
      <c r="E706" s="3"/>
      <c r="F706" s="20"/>
    </row>
    <row r="707" spans="1:6" s="2" customFormat="1" ht="14.25">
      <c r="A707" s="35"/>
      <c r="B707" s="3"/>
      <c r="C707" s="3"/>
      <c r="D707" s="3"/>
      <c r="E707" s="3"/>
      <c r="F707" s="20"/>
    </row>
    <row r="708" spans="1:6" s="2" customFormat="1" ht="14.25">
      <c r="A708" s="35"/>
      <c r="B708" s="3"/>
      <c r="C708" s="3"/>
      <c r="D708" s="3"/>
      <c r="E708" s="3"/>
      <c r="F708" s="20"/>
    </row>
    <row r="709" spans="1:6" s="2" customFormat="1" ht="14.25">
      <c r="A709" s="35"/>
      <c r="B709" s="3"/>
      <c r="C709" s="3"/>
      <c r="D709" s="3"/>
      <c r="E709" s="3"/>
      <c r="F709" s="20"/>
    </row>
    <row r="710" spans="1:6" s="2" customFormat="1" ht="14.25">
      <c r="A710" s="35"/>
      <c r="B710" s="3"/>
      <c r="C710" s="3"/>
      <c r="D710" s="3"/>
      <c r="E710" s="3"/>
      <c r="F710" s="20"/>
    </row>
    <row r="711" spans="1:6" s="2" customFormat="1" ht="14.25">
      <c r="A711" s="35"/>
      <c r="B711" s="3"/>
      <c r="C711" s="3"/>
      <c r="D711" s="3"/>
      <c r="E711" s="3"/>
      <c r="F711" s="20"/>
    </row>
    <row r="712" spans="1:6" s="2" customFormat="1" ht="14.25">
      <c r="A712" s="35"/>
      <c r="B712" s="3"/>
      <c r="C712" s="3"/>
      <c r="D712" s="3"/>
      <c r="E712" s="3"/>
      <c r="F712" s="20"/>
    </row>
    <row r="713" spans="1:6" s="2" customFormat="1" ht="14.25">
      <c r="A713" s="35"/>
      <c r="B713" s="3"/>
      <c r="C713" s="3"/>
      <c r="D713" s="3"/>
      <c r="E713" s="3"/>
      <c r="F713" s="20"/>
    </row>
    <row r="714" spans="1:6" s="2" customFormat="1" ht="14.25">
      <c r="A714" s="35"/>
      <c r="B714" s="3"/>
      <c r="C714" s="3"/>
      <c r="D714" s="3"/>
      <c r="E714" s="3"/>
      <c r="F714" s="20"/>
    </row>
    <row r="715" spans="1:6" s="2" customFormat="1" ht="14.25">
      <c r="A715" s="35"/>
      <c r="B715" s="3"/>
      <c r="C715" s="3"/>
      <c r="D715" s="3"/>
      <c r="E715" s="3"/>
      <c r="F715" s="20"/>
    </row>
    <row r="716" spans="1:6" s="2" customFormat="1" ht="14.25">
      <c r="A716" s="35"/>
      <c r="B716" s="3"/>
      <c r="C716" s="3"/>
      <c r="D716" s="3"/>
      <c r="E716" s="3"/>
      <c r="F716" s="20"/>
    </row>
    <row r="717" spans="1:6" s="2" customFormat="1" ht="14.25">
      <c r="A717" s="35"/>
      <c r="B717" s="3"/>
      <c r="C717" s="3"/>
      <c r="D717" s="3"/>
      <c r="E717" s="3"/>
      <c r="F717" s="20"/>
    </row>
    <row r="718" spans="1:6" s="2" customFormat="1" ht="14.25">
      <c r="A718" s="35"/>
      <c r="B718" s="3"/>
      <c r="C718" s="3"/>
      <c r="D718" s="3"/>
      <c r="E718" s="3"/>
      <c r="F718" s="20"/>
    </row>
    <row r="719" spans="1:6" s="2" customFormat="1" ht="14.25">
      <c r="A719" s="35"/>
      <c r="B719" s="3"/>
      <c r="C719" s="3"/>
      <c r="D719" s="3"/>
      <c r="E719" s="3"/>
      <c r="F719" s="20"/>
    </row>
    <row r="720" spans="1:6" s="2" customFormat="1" ht="14.25">
      <c r="A720" s="35"/>
      <c r="B720" s="3"/>
      <c r="C720" s="3"/>
      <c r="D720" s="3"/>
      <c r="E720" s="3"/>
      <c r="F720" s="20"/>
    </row>
    <row r="721" spans="1:6" s="2" customFormat="1" ht="14.25">
      <c r="A721" s="35"/>
      <c r="B721" s="3"/>
      <c r="C721" s="3"/>
      <c r="D721" s="3"/>
      <c r="E721" s="3"/>
      <c r="F721" s="20"/>
    </row>
    <row r="722" spans="1:6" s="2" customFormat="1" ht="14.25">
      <c r="A722" s="35"/>
      <c r="B722" s="3"/>
      <c r="C722" s="3"/>
      <c r="D722" s="3"/>
      <c r="E722" s="3"/>
      <c r="F722" s="20"/>
    </row>
    <row r="723" spans="1:6" s="2" customFormat="1" ht="14.25">
      <c r="A723" s="35"/>
      <c r="B723" s="3"/>
      <c r="C723" s="3"/>
      <c r="D723" s="3"/>
      <c r="E723" s="3"/>
      <c r="F723" s="20"/>
    </row>
    <row r="724" spans="1:6" s="2" customFormat="1" ht="14.25">
      <c r="A724" s="35"/>
      <c r="B724" s="3"/>
      <c r="C724" s="3"/>
      <c r="D724" s="3"/>
      <c r="E724" s="3"/>
      <c r="F724" s="20"/>
    </row>
    <row r="725" spans="1:6" s="2" customFormat="1" ht="14.25">
      <c r="A725" s="35"/>
      <c r="B725" s="3"/>
      <c r="C725" s="3"/>
      <c r="D725" s="3"/>
      <c r="E725" s="3"/>
      <c r="F725" s="20"/>
    </row>
    <row r="726" spans="1:6" s="2" customFormat="1" ht="14.25">
      <c r="A726" s="35"/>
      <c r="B726" s="3"/>
      <c r="C726" s="3"/>
      <c r="D726" s="3"/>
      <c r="E726" s="3"/>
      <c r="F726" s="20"/>
    </row>
    <row r="727" spans="1:6" s="2" customFormat="1" ht="14.25">
      <c r="A727" s="35"/>
      <c r="B727" s="3"/>
      <c r="C727" s="3"/>
      <c r="D727" s="3"/>
      <c r="E727" s="3"/>
      <c r="F727" s="20"/>
    </row>
    <row r="728" spans="1:6" s="2" customFormat="1" ht="14.25">
      <c r="A728" s="35"/>
      <c r="B728" s="3"/>
      <c r="C728" s="3"/>
      <c r="D728" s="3"/>
      <c r="E728" s="3"/>
      <c r="F728" s="20"/>
    </row>
    <row r="729" spans="1:6" s="2" customFormat="1" ht="14.25">
      <c r="A729" s="35"/>
      <c r="B729" s="3"/>
      <c r="C729" s="3"/>
      <c r="D729" s="3"/>
      <c r="E729" s="3"/>
      <c r="F729" s="20"/>
    </row>
    <row r="730" spans="1:6" s="2" customFormat="1" ht="14.25">
      <c r="A730" s="35"/>
      <c r="B730" s="3"/>
      <c r="C730" s="3"/>
      <c r="D730" s="3"/>
      <c r="E730" s="3"/>
      <c r="F730" s="20"/>
    </row>
    <row r="731" spans="1:6" s="2" customFormat="1" ht="14.25">
      <c r="A731" s="35"/>
      <c r="B731" s="3"/>
      <c r="C731" s="3"/>
      <c r="D731" s="3"/>
      <c r="E731" s="3"/>
      <c r="F731" s="20"/>
    </row>
    <row r="732" spans="1:6" s="2" customFormat="1" ht="14.25">
      <c r="A732" s="35"/>
      <c r="B732" s="3"/>
      <c r="C732" s="3"/>
      <c r="D732" s="3"/>
      <c r="E732" s="3"/>
      <c r="F732" s="20"/>
    </row>
    <row r="733" spans="1:6" s="2" customFormat="1" ht="14.25">
      <c r="A733" s="35"/>
      <c r="B733" s="3"/>
      <c r="C733" s="3"/>
      <c r="D733" s="3"/>
      <c r="E733" s="3"/>
      <c r="F733" s="20"/>
    </row>
    <row r="734" spans="1:6" s="2" customFormat="1" ht="14.25">
      <c r="A734" s="35"/>
      <c r="B734" s="3"/>
      <c r="C734" s="3"/>
      <c r="D734" s="3"/>
      <c r="E734" s="3"/>
      <c r="F734" s="20"/>
    </row>
    <row r="735" spans="1:6" s="2" customFormat="1" ht="14.25">
      <c r="A735" s="35"/>
      <c r="B735" s="3"/>
      <c r="C735" s="3"/>
      <c r="D735" s="3"/>
      <c r="E735" s="3"/>
      <c r="F735" s="20"/>
    </row>
    <row r="736" spans="1:6" s="2" customFormat="1" ht="14.25">
      <c r="A736" s="35"/>
      <c r="B736" s="3"/>
      <c r="C736" s="3"/>
      <c r="D736" s="3"/>
      <c r="E736" s="3"/>
      <c r="F736" s="20"/>
    </row>
    <row r="737" spans="1:6" s="2" customFormat="1" ht="14.25">
      <c r="A737" s="35"/>
      <c r="B737" s="3"/>
      <c r="C737" s="3"/>
      <c r="D737" s="3"/>
      <c r="E737" s="3"/>
      <c r="F737" s="20"/>
    </row>
    <row r="738" spans="1:6" s="2" customFormat="1" ht="14.25">
      <c r="A738" s="35"/>
      <c r="B738" s="3"/>
      <c r="C738" s="3"/>
      <c r="D738" s="3"/>
      <c r="E738" s="3"/>
      <c r="F738" s="20"/>
    </row>
    <row r="739" spans="1:6" s="2" customFormat="1" ht="14.25">
      <c r="A739" s="35"/>
      <c r="B739" s="3"/>
      <c r="C739" s="3"/>
      <c r="D739" s="3"/>
      <c r="E739" s="3"/>
      <c r="F739" s="20"/>
    </row>
    <row r="740" spans="1:6" s="2" customFormat="1" ht="14.25">
      <c r="A740" s="35"/>
      <c r="B740" s="3"/>
      <c r="C740" s="3"/>
      <c r="D740" s="3"/>
      <c r="E740" s="3"/>
      <c r="F740" s="20"/>
    </row>
    <row r="741" spans="1:6" s="2" customFormat="1" ht="14.25">
      <c r="A741" s="35"/>
      <c r="B741" s="3"/>
      <c r="C741" s="3"/>
      <c r="D741" s="3"/>
      <c r="E741" s="3"/>
      <c r="F741" s="20"/>
    </row>
    <row r="742" spans="1:6" s="2" customFormat="1" ht="14.25">
      <c r="A742" s="35"/>
      <c r="B742" s="3"/>
      <c r="C742" s="3"/>
      <c r="D742" s="3"/>
      <c r="E742" s="3"/>
      <c r="F742" s="20"/>
    </row>
    <row r="743" spans="1:6" s="2" customFormat="1" ht="14.25">
      <c r="A743" s="35"/>
      <c r="B743" s="3"/>
      <c r="C743" s="3"/>
      <c r="D743" s="3"/>
      <c r="E743" s="3"/>
      <c r="F743" s="20"/>
    </row>
    <row r="744" spans="1:6" s="2" customFormat="1" ht="14.25">
      <c r="A744" s="35"/>
      <c r="B744" s="3"/>
      <c r="C744" s="3"/>
      <c r="D744" s="3"/>
      <c r="E744" s="3"/>
      <c r="F744" s="20"/>
    </row>
    <row r="745" spans="1:6" s="2" customFormat="1" ht="14.25">
      <c r="A745" s="35"/>
      <c r="B745" s="3"/>
      <c r="C745" s="3"/>
      <c r="D745" s="3"/>
      <c r="E745" s="3"/>
      <c r="F745" s="20"/>
    </row>
    <row r="746" spans="1:6" s="2" customFormat="1" ht="14.25">
      <c r="A746" s="35"/>
      <c r="B746" s="3"/>
      <c r="C746" s="3"/>
      <c r="D746" s="3"/>
      <c r="E746" s="3"/>
      <c r="F746" s="20"/>
    </row>
    <row r="747" spans="1:6" s="2" customFormat="1" ht="14.25">
      <c r="A747" s="35"/>
      <c r="B747" s="3"/>
      <c r="C747" s="3"/>
      <c r="D747" s="3"/>
      <c r="E747" s="3"/>
      <c r="F747" s="20"/>
    </row>
    <row r="748" spans="1:6" s="2" customFormat="1" ht="14.25">
      <c r="A748" s="35"/>
      <c r="B748" s="3"/>
      <c r="C748" s="3"/>
      <c r="D748" s="3"/>
      <c r="E748" s="3"/>
      <c r="F748" s="20"/>
    </row>
    <row r="749" spans="1:6" s="2" customFormat="1" ht="14.25">
      <c r="A749" s="35"/>
      <c r="B749" s="3"/>
      <c r="C749" s="3"/>
      <c r="D749" s="3"/>
      <c r="E749" s="3"/>
      <c r="F749" s="20"/>
    </row>
    <row r="750" spans="1:6" s="2" customFormat="1" ht="14.25">
      <c r="A750" s="35"/>
      <c r="B750" s="3"/>
      <c r="C750" s="3"/>
      <c r="D750" s="3"/>
      <c r="E750" s="3"/>
      <c r="F750" s="20"/>
    </row>
    <row r="751" spans="1:6" s="2" customFormat="1" ht="14.25">
      <c r="A751" s="35"/>
      <c r="B751" s="3"/>
      <c r="C751" s="3"/>
      <c r="D751" s="3"/>
      <c r="E751" s="3"/>
      <c r="F751" s="20"/>
    </row>
    <row r="752" spans="1:6" s="2" customFormat="1" ht="14.25">
      <c r="A752" s="35"/>
      <c r="B752" s="3"/>
      <c r="C752" s="3"/>
      <c r="D752" s="3"/>
      <c r="E752" s="3"/>
      <c r="F752" s="20"/>
    </row>
    <row r="753" spans="1:6" s="2" customFormat="1" ht="14.25">
      <c r="A753" s="35"/>
      <c r="B753" s="3"/>
      <c r="C753" s="3"/>
      <c r="D753" s="3"/>
      <c r="E753" s="3"/>
      <c r="F753" s="20"/>
    </row>
    <row r="754" spans="1:6" s="2" customFormat="1" ht="14.25">
      <c r="A754" s="35"/>
      <c r="B754" s="3"/>
      <c r="C754" s="3"/>
      <c r="D754" s="3"/>
      <c r="E754" s="3"/>
      <c r="F754" s="20"/>
    </row>
    <row r="755" spans="1:6" s="2" customFormat="1" ht="14.25">
      <c r="A755" s="35"/>
      <c r="B755" s="3"/>
      <c r="C755" s="3"/>
      <c r="D755" s="3"/>
      <c r="E755" s="3"/>
      <c r="F755" s="20"/>
    </row>
    <row r="756" spans="1:6" s="2" customFormat="1" ht="14.25">
      <c r="A756" s="35"/>
      <c r="B756" s="3"/>
      <c r="C756" s="3"/>
      <c r="D756" s="3"/>
      <c r="E756" s="3"/>
      <c r="F756" s="20"/>
    </row>
    <row r="757" spans="1:6" s="2" customFormat="1" ht="14.25">
      <c r="A757" s="35"/>
      <c r="B757" s="3"/>
      <c r="C757" s="3"/>
      <c r="D757" s="3"/>
      <c r="E757" s="3"/>
      <c r="F757" s="20"/>
    </row>
    <row r="758" spans="1:6" s="2" customFormat="1" ht="14.25">
      <c r="A758" s="35"/>
      <c r="B758" s="3"/>
      <c r="C758" s="3"/>
      <c r="D758" s="3"/>
      <c r="E758" s="3"/>
      <c r="F758" s="20"/>
    </row>
    <row r="759" spans="1:6" s="2" customFormat="1" ht="14.25">
      <c r="A759" s="35"/>
      <c r="B759" s="3"/>
      <c r="C759" s="3"/>
      <c r="D759" s="3"/>
      <c r="E759" s="3"/>
      <c r="F759" s="20"/>
    </row>
    <row r="760" spans="1:6" s="2" customFormat="1" ht="14.25">
      <c r="A760" s="35"/>
      <c r="B760" s="3"/>
      <c r="C760" s="3"/>
      <c r="D760" s="3"/>
      <c r="E760" s="3"/>
      <c r="F760" s="20"/>
    </row>
    <row r="761" spans="1:6" s="2" customFormat="1" ht="14.25">
      <c r="A761" s="35"/>
      <c r="B761" s="3"/>
      <c r="C761" s="3"/>
      <c r="D761" s="3"/>
      <c r="E761" s="3"/>
      <c r="F761" s="20"/>
    </row>
    <row r="762" spans="1:6" s="2" customFormat="1" ht="14.25">
      <c r="A762" s="35"/>
      <c r="B762" s="3"/>
      <c r="C762" s="3"/>
      <c r="D762" s="3"/>
      <c r="E762" s="3"/>
      <c r="F762" s="20"/>
    </row>
    <row r="763" spans="1:6" s="2" customFormat="1" ht="14.25">
      <c r="A763" s="35"/>
      <c r="B763" s="3"/>
      <c r="C763" s="3"/>
      <c r="D763" s="3"/>
      <c r="E763" s="3"/>
      <c r="F763" s="20"/>
    </row>
    <row r="764" spans="1:6" s="2" customFormat="1" ht="14.25">
      <c r="A764" s="35"/>
      <c r="B764" s="3"/>
      <c r="C764" s="3"/>
      <c r="D764" s="3"/>
      <c r="E764" s="3"/>
      <c r="F764" s="20"/>
    </row>
    <row r="765" spans="1:6" s="2" customFormat="1" ht="14.25">
      <c r="A765" s="35"/>
      <c r="B765" s="3"/>
      <c r="C765" s="3"/>
      <c r="D765" s="3"/>
      <c r="E765" s="3"/>
      <c r="F765" s="20"/>
    </row>
    <row r="766" spans="1:6" s="2" customFormat="1" ht="14.25">
      <c r="A766" s="35"/>
      <c r="B766" s="3"/>
      <c r="C766" s="3"/>
      <c r="D766" s="3"/>
      <c r="E766" s="3"/>
      <c r="F766" s="20"/>
    </row>
    <row r="767" spans="1:6" s="2" customFormat="1" ht="14.25">
      <c r="A767" s="35"/>
      <c r="B767" s="3"/>
      <c r="C767" s="3"/>
      <c r="D767" s="3"/>
      <c r="E767" s="3"/>
      <c r="F767" s="20"/>
    </row>
    <row r="768" spans="1:6" s="2" customFormat="1" ht="14.25">
      <c r="A768" s="35"/>
      <c r="B768" s="3"/>
      <c r="C768" s="3"/>
      <c r="D768" s="3"/>
      <c r="E768" s="3"/>
      <c r="F768" s="20"/>
    </row>
    <row r="769" spans="1:6" s="2" customFormat="1" ht="14.25">
      <c r="A769" s="35"/>
      <c r="B769" s="3"/>
      <c r="C769" s="3"/>
      <c r="D769" s="3"/>
      <c r="E769" s="3"/>
      <c r="F769" s="20"/>
    </row>
    <row r="770" spans="1:6" s="2" customFormat="1" ht="14.25">
      <c r="A770" s="35"/>
      <c r="B770" s="3"/>
      <c r="C770" s="3"/>
      <c r="D770" s="3"/>
      <c r="E770" s="3"/>
      <c r="F770" s="20"/>
    </row>
    <row r="771" spans="1:6" s="2" customFormat="1" ht="14.25">
      <c r="A771" s="35"/>
      <c r="B771" s="3"/>
      <c r="C771" s="3"/>
      <c r="D771" s="3"/>
      <c r="E771" s="3"/>
      <c r="F771" s="20"/>
    </row>
    <row r="772" spans="1:6" s="2" customFormat="1" ht="14.25">
      <c r="A772" s="35"/>
      <c r="B772" s="3"/>
      <c r="C772" s="3"/>
      <c r="D772" s="3"/>
      <c r="E772" s="3"/>
      <c r="F772" s="20"/>
    </row>
    <row r="773" spans="1:6" s="2" customFormat="1" ht="14.25">
      <c r="A773" s="35"/>
      <c r="B773" s="3"/>
      <c r="C773" s="3"/>
      <c r="D773" s="3"/>
      <c r="E773" s="3"/>
      <c r="F773" s="20"/>
    </row>
    <row r="774" spans="1:6" s="2" customFormat="1" ht="14.25">
      <c r="A774" s="35"/>
      <c r="B774" s="3"/>
      <c r="C774" s="3"/>
      <c r="D774" s="3"/>
      <c r="E774" s="3"/>
      <c r="F774" s="20"/>
    </row>
    <row r="775" spans="1:6" s="2" customFormat="1" ht="14.25">
      <c r="A775" s="35"/>
      <c r="B775" s="3"/>
      <c r="C775" s="3"/>
      <c r="D775" s="3"/>
      <c r="E775" s="3"/>
      <c r="F775" s="20"/>
    </row>
    <row r="776" spans="1:6" s="2" customFormat="1" ht="14.25">
      <c r="A776" s="35"/>
      <c r="B776" s="3"/>
      <c r="C776" s="3"/>
      <c r="D776" s="3"/>
      <c r="E776" s="3"/>
      <c r="F776" s="20"/>
    </row>
    <row r="777" spans="1:6" s="2" customFormat="1" ht="14.25">
      <c r="A777" s="35"/>
      <c r="B777" s="3"/>
      <c r="C777" s="3"/>
      <c r="D777" s="3"/>
      <c r="E777" s="3"/>
      <c r="F777" s="20"/>
    </row>
    <row r="778" spans="1:6" s="2" customFormat="1" ht="14.25">
      <c r="A778" s="35"/>
      <c r="B778" s="3"/>
      <c r="C778" s="3"/>
      <c r="D778" s="3"/>
      <c r="E778" s="3"/>
      <c r="F778" s="20"/>
    </row>
    <row r="779" spans="1:6" s="2" customFormat="1" ht="14.25">
      <c r="A779" s="35"/>
      <c r="B779" s="3"/>
      <c r="C779" s="3"/>
      <c r="D779" s="3"/>
      <c r="E779" s="3"/>
      <c r="F779" s="20"/>
    </row>
    <row r="780" spans="1:6" s="2" customFormat="1" ht="14.25">
      <c r="A780" s="35"/>
      <c r="B780" s="3"/>
      <c r="C780" s="3"/>
      <c r="D780" s="3"/>
      <c r="E780" s="3"/>
      <c r="F780" s="20"/>
    </row>
    <row r="781" spans="1:6" s="2" customFormat="1" ht="14.25">
      <c r="A781" s="35"/>
      <c r="B781" s="3"/>
      <c r="C781" s="3"/>
      <c r="D781" s="3"/>
      <c r="E781" s="3"/>
      <c r="F781" s="20"/>
    </row>
    <row r="782" spans="1:6" s="2" customFormat="1" ht="14.25">
      <c r="A782" s="35"/>
      <c r="B782" s="3"/>
      <c r="C782" s="3"/>
      <c r="D782" s="3"/>
      <c r="E782" s="3"/>
      <c r="F782" s="20"/>
    </row>
    <row r="783" spans="1:6" s="2" customFormat="1" ht="14.25">
      <c r="A783" s="35"/>
      <c r="B783" s="3"/>
      <c r="C783" s="3"/>
      <c r="D783" s="3"/>
      <c r="E783" s="3"/>
      <c r="F783" s="20"/>
    </row>
    <row r="784" spans="1:6" s="2" customFormat="1" ht="14.25">
      <c r="A784" s="35"/>
      <c r="B784" s="3"/>
      <c r="C784" s="3"/>
      <c r="D784" s="3"/>
      <c r="E784" s="3"/>
      <c r="F784" s="20"/>
    </row>
    <row r="785" spans="1:6" s="2" customFormat="1" ht="14.25">
      <c r="A785" s="35"/>
      <c r="B785" s="3"/>
      <c r="C785" s="3"/>
      <c r="D785" s="3"/>
      <c r="E785" s="3"/>
      <c r="F785" s="20"/>
    </row>
    <row r="786" spans="1:6" s="2" customFormat="1" ht="14.25">
      <c r="A786" s="35"/>
      <c r="B786" s="3"/>
      <c r="C786" s="3"/>
      <c r="D786" s="3"/>
      <c r="E786" s="3"/>
      <c r="F786" s="20"/>
    </row>
    <row r="787" spans="1:6" s="2" customFormat="1" ht="14.25">
      <c r="A787" s="35"/>
      <c r="B787" s="3"/>
      <c r="C787" s="3"/>
      <c r="D787" s="3"/>
      <c r="E787" s="3"/>
      <c r="F787" s="20"/>
    </row>
    <row r="788" spans="1:6" s="2" customFormat="1" ht="14.25">
      <c r="A788" s="35"/>
      <c r="B788" s="3"/>
      <c r="C788" s="3"/>
      <c r="D788" s="3"/>
      <c r="E788" s="3"/>
      <c r="F788" s="20"/>
    </row>
    <row r="789" spans="1:6" s="2" customFormat="1" ht="14.25">
      <c r="A789" s="35"/>
      <c r="B789" s="3"/>
      <c r="C789" s="3"/>
      <c r="D789" s="3"/>
      <c r="E789" s="3"/>
      <c r="F789" s="20"/>
    </row>
    <row r="790" spans="1:6" s="2" customFormat="1" ht="14.25">
      <c r="A790" s="35"/>
      <c r="B790" s="3"/>
      <c r="C790" s="3"/>
      <c r="D790" s="3"/>
      <c r="E790" s="3"/>
      <c r="F790" s="20"/>
    </row>
    <row r="791" spans="1:6" s="2" customFormat="1" ht="14.25">
      <c r="A791" s="35"/>
      <c r="B791" s="3"/>
      <c r="C791" s="3"/>
      <c r="D791" s="3"/>
      <c r="E791" s="3"/>
      <c r="F791" s="20"/>
    </row>
    <row r="792" spans="1:6" s="2" customFormat="1" ht="14.25">
      <c r="A792" s="35"/>
      <c r="B792" s="3"/>
      <c r="C792" s="3"/>
      <c r="D792" s="3"/>
      <c r="E792" s="3"/>
      <c r="F792" s="20"/>
    </row>
    <row r="793" spans="1:6" s="2" customFormat="1" ht="14.25">
      <c r="A793" s="35"/>
      <c r="B793" s="3"/>
      <c r="C793" s="3"/>
      <c r="D793" s="3"/>
      <c r="E793" s="3"/>
      <c r="F793" s="20"/>
    </row>
    <row r="794" spans="1:6" s="2" customFormat="1" ht="14.25">
      <c r="A794" s="35"/>
      <c r="B794" s="3"/>
      <c r="C794" s="3"/>
      <c r="D794" s="3"/>
      <c r="E794" s="3"/>
      <c r="F794" s="20"/>
    </row>
    <row r="795" spans="1:6" s="2" customFormat="1" ht="14.25">
      <c r="A795" s="35"/>
      <c r="B795" s="3"/>
      <c r="C795" s="3"/>
      <c r="D795" s="3"/>
      <c r="E795" s="3"/>
      <c r="F795" s="20"/>
    </row>
    <row r="796" spans="1:6" s="2" customFormat="1" ht="14.25">
      <c r="A796" s="35"/>
      <c r="B796" s="3"/>
      <c r="C796" s="3"/>
      <c r="D796" s="3"/>
      <c r="E796" s="3"/>
      <c r="F796" s="20"/>
    </row>
    <row r="797" spans="1:6" s="2" customFormat="1" ht="14.25">
      <c r="A797" s="35"/>
      <c r="B797" s="3"/>
      <c r="C797" s="3"/>
      <c r="D797" s="3"/>
      <c r="E797" s="3"/>
      <c r="F797" s="20"/>
    </row>
    <row r="798" spans="1:6" s="2" customFormat="1" ht="14.25">
      <c r="A798" s="35"/>
      <c r="B798" s="3"/>
      <c r="C798" s="3"/>
      <c r="D798" s="3"/>
      <c r="E798" s="3"/>
      <c r="F798" s="20"/>
    </row>
    <row r="799" spans="1:6" s="2" customFormat="1" ht="14.25">
      <c r="A799" s="35"/>
      <c r="B799" s="3"/>
      <c r="C799" s="3"/>
      <c r="D799" s="3"/>
      <c r="E799" s="3"/>
      <c r="F799" s="20"/>
    </row>
    <row r="800" spans="1:6" s="2" customFormat="1" ht="14.25">
      <c r="A800" s="35"/>
      <c r="B800" s="3"/>
      <c r="C800" s="3"/>
      <c r="D800" s="3"/>
      <c r="E800" s="3"/>
      <c r="F800" s="20"/>
    </row>
    <row r="801" spans="1:6" s="2" customFormat="1" ht="14.25">
      <c r="A801" s="35"/>
      <c r="B801" s="3"/>
      <c r="C801" s="3"/>
      <c r="D801" s="3"/>
      <c r="E801" s="3"/>
      <c r="F801" s="20"/>
    </row>
    <row r="802" spans="1:6" s="2" customFormat="1" ht="14.25">
      <c r="A802" s="35"/>
      <c r="B802" s="3"/>
      <c r="C802" s="3"/>
      <c r="D802" s="3"/>
      <c r="E802" s="3"/>
      <c r="F802" s="20"/>
    </row>
    <row r="803" spans="1:6" s="2" customFormat="1" ht="14.25">
      <c r="A803" s="35"/>
      <c r="B803" s="3"/>
      <c r="C803" s="3"/>
      <c r="D803" s="3"/>
      <c r="E803" s="3"/>
      <c r="F803" s="20"/>
    </row>
    <row r="804" spans="1:6" s="2" customFormat="1" ht="14.25">
      <c r="A804" s="35"/>
      <c r="B804" s="3"/>
      <c r="C804" s="3"/>
      <c r="D804" s="3"/>
      <c r="E804" s="3"/>
      <c r="F804" s="20"/>
    </row>
    <row r="805" spans="1:6" s="2" customFormat="1" ht="14.25">
      <c r="A805" s="35"/>
      <c r="B805" s="3"/>
      <c r="C805" s="3"/>
      <c r="D805" s="3"/>
      <c r="E805" s="3"/>
      <c r="F805" s="20"/>
    </row>
    <row r="806" spans="1:6" s="2" customFormat="1" ht="14.25">
      <c r="A806" s="35"/>
      <c r="B806" s="3"/>
      <c r="C806" s="3"/>
      <c r="D806" s="3"/>
      <c r="E806" s="3"/>
      <c r="F806" s="20"/>
    </row>
    <row r="807" spans="1:6" s="2" customFormat="1" ht="14.25">
      <c r="A807" s="35"/>
      <c r="B807" s="3"/>
      <c r="C807" s="3"/>
      <c r="D807" s="3"/>
      <c r="E807" s="3"/>
      <c r="F807" s="20"/>
    </row>
    <row r="808" spans="1:6" s="2" customFormat="1" ht="14.25">
      <c r="A808" s="35"/>
      <c r="B808" s="3"/>
      <c r="C808" s="3"/>
      <c r="D808" s="3"/>
      <c r="E808" s="3"/>
      <c r="F808" s="20"/>
    </row>
    <row r="809" spans="1:6" s="2" customFormat="1" ht="14.25">
      <c r="A809" s="35"/>
      <c r="B809" s="3"/>
      <c r="C809" s="3"/>
      <c r="D809" s="3"/>
      <c r="E809" s="3"/>
      <c r="F809" s="20"/>
    </row>
    <row r="810" spans="1:6" s="2" customFormat="1" ht="14.25">
      <c r="A810" s="35"/>
      <c r="B810" s="3"/>
      <c r="C810" s="3"/>
      <c r="D810" s="3"/>
      <c r="E810" s="3"/>
      <c r="F810" s="20"/>
    </row>
    <row r="811" spans="1:6" s="2" customFormat="1" ht="14.25">
      <c r="A811" s="35"/>
      <c r="B811" s="3"/>
      <c r="C811" s="3"/>
      <c r="D811" s="3"/>
      <c r="E811" s="3"/>
      <c r="F811" s="20"/>
    </row>
    <row r="812" spans="1:6" s="2" customFormat="1" ht="14.25">
      <c r="A812" s="35"/>
      <c r="B812" s="3"/>
      <c r="C812" s="3"/>
      <c r="D812" s="3"/>
      <c r="E812" s="3"/>
      <c r="F812" s="20"/>
    </row>
    <row r="813" spans="1:6" s="2" customFormat="1" ht="14.25">
      <c r="A813" s="35"/>
      <c r="B813" s="3"/>
      <c r="C813" s="3"/>
      <c r="D813" s="3"/>
      <c r="E813" s="3"/>
      <c r="F813" s="20"/>
    </row>
    <row r="814" spans="1:6" s="2" customFormat="1" ht="14.25">
      <c r="A814" s="35"/>
      <c r="B814" s="3"/>
      <c r="C814" s="3"/>
      <c r="D814" s="3"/>
      <c r="E814" s="3"/>
      <c r="F814" s="20"/>
    </row>
    <row r="815" spans="1:6" s="2" customFormat="1" ht="14.25">
      <c r="A815" s="35"/>
      <c r="B815" s="3"/>
      <c r="C815" s="3"/>
      <c r="D815" s="3"/>
      <c r="E815" s="3"/>
      <c r="F815" s="20"/>
    </row>
    <row r="816" spans="1:6" s="2" customFormat="1" ht="14.25">
      <c r="A816" s="35"/>
      <c r="B816" s="3"/>
      <c r="C816" s="3"/>
      <c r="D816" s="3"/>
      <c r="E816" s="3"/>
      <c r="F816" s="20"/>
    </row>
    <row r="817" spans="1:6" s="2" customFormat="1" ht="14.25">
      <c r="A817" s="35"/>
      <c r="B817" s="3"/>
      <c r="C817" s="3"/>
      <c r="D817" s="3"/>
      <c r="E817" s="3"/>
      <c r="F817" s="20"/>
    </row>
    <row r="818" spans="1:6" s="2" customFormat="1" ht="14.25">
      <c r="A818" s="35"/>
      <c r="B818" s="3"/>
      <c r="C818" s="3"/>
      <c r="D818" s="3"/>
      <c r="E818" s="3"/>
      <c r="F818" s="20"/>
    </row>
    <row r="819" spans="1:6" s="2" customFormat="1" ht="14.25">
      <c r="A819" s="35"/>
      <c r="B819" s="3"/>
      <c r="C819" s="3"/>
      <c r="D819" s="3"/>
      <c r="E819" s="3"/>
      <c r="F819" s="20"/>
    </row>
    <row r="820" spans="1:6" s="2" customFormat="1" ht="14.25">
      <c r="A820" s="35"/>
      <c r="B820" s="3"/>
      <c r="C820" s="3"/>
      <c r="D820" s="3"/>
      <c r="E820" s="3"/>
      <c r="F820" s="20"/>
    </row>
    <row r="821" spans="1:6" s="2" customFormat="1" ht="14.25">
      <c r="A821" s="35"/>
      <c r="B821" s="3"/>
      <c r="C821" s="3"/>
      <c r="D821" s="3"/>
      <c r="E821" s="3"/>
      <c r="F821" s="20"/>
    </row>
    <row r="822" spans="1:6" s="2" customFormat="1" ht="14.25">
      <c r="A822" s="35"/>
      <c r="B822" s="3"/>
      <c r="C822" s="3"/>
      <c r="D822" s="3"/>
      <c r="E822" s="3"/>
      <c r="F822" s="20"/>
    </row>
    <row r="823" spans="1:6" s="2" customFormat="1" ht="14.25">
      <c r="A823" s="35"/>
      <c r="B823" s="3"/>
      <c r="C823" s="3"/>
      <c r="D823" s="3"/>
      <c r="E823" s="3"/>
      <c r="F823" s="20"/>
    </row>
    <row r="824" spans="1:6" s="2" customFormat="1" ht="14.25">
      <c r="A824" s="35"/>
      <c r="B824" s="3"/>
      <c r="C824" s="3"/>
      <c r="D824" s="3"/>
      <c r="E824" s="3"/>
      <c r="F824" s="20"/>
    </row>
    <row r="825" spans="1:6" s="2" customFormat="1" ht="14.25">
      <c r="A825" s="35"/>
      <c r="B825" s="3"/>
      <c r="C825" s="3"/>
      <c r="D825" s="3"/>
      <c r="E825" s="3"/>
      <c r="F825" s="20"/>
    </row>
    <row r="826" spans="1:6" s="2" customFormat="1" ht="14.25">
      <c r="A826" s="35"/>
      <c r="B826" s="3"/>
      <c r="C826" s="3"/>
      <c r="D826" s="3"/>
      <c r="E826" s="3"/>
      <c r="F826" s="20"/>
    </row>
    <row r="827" spans="1:6" s="2" customFormat="1" ht="14.25">
      <c r="A827" s="35"/>
      <c r="B827" s="3"/>
      <c r="C827" s="3"/>
      <c r="D827" s="3"/>
      <c r="E827" s="3"/>
      <c r="F827" s="20"/>
    </row>
    <row r="828" spans="1:6" s="2" customFormat="1" ht="14.25">
      <c r="A828" s="35"/>
      <c r="B828" s="3"/>
      <c r="C828" s="3"/>
      <c r="D828" s="3"/>
      <c r="E828" s="3"/>
      <c r="F828" s="20"/>
    </row>
    <row r="829" spans="1:6" s="2" customFormat="1" ht="14.25">
      <c r="A829" s="35"/>
      <c r="B829" s="3"/>
      <c r="C829" s="3"/>
      <c r="D829" s="3"/>
      <c r="E829" s="3"/>
      <c r="F829" s="20"/>
    </row>
    <row r="830" spans="1:6" s="2" customFormat="1" ht="14.25">
      <c r="A830" s="35"/>
      <c r="B830" s="3"/>
      <c r="C830" s="3"/>
      <c r="D830" s="3"/>
      <c r="E830" s="3"/>
      <c r="F830" s="20"/>
    </row>
    <row r="831" spans="1:6" s="2" customFormat="1" ht="14.25">
      <c r="A831" s="35"/>
      <c r="B831" s="3"/>
      <c r="C831" s="3"/>
      <c r="D831" s="3"/>
      <c r="E831" s="3"/>
      <c r="F831" s="20"/>
    </row>
    <row r="832" spans="1:6" s="2" customFormat="1" ht="14.25">
      <c r="A832" s="35"/>
      <c r="B832" s="3"/>
      <c r="C832" s="3"/>
      <c r="D832" s="3"/>
      <c r="E832" s="3"/>
      <c r="F832" s="20"/>
    </row>
    <row r="833" spans="1:6" s="2" customFormat="1" ht="14.25">
      <c r="A833" s="35"/>
      <c r="B833" s="3"/>
      <c r="C833" s="3"/>
      <c r="D833" s="3"/>
      <c r="E833" s="3"/>
      <c r="F833" s="20"/>
    </row>
    <row r="834" spans="1:6" s="2" customFormat="1" ht="14.25">
      <c r="A834" s="35"/>
      <c r="B834" s="3"/>
      <c r="C834" s="3"/>
      <c r="D834" s="3"/>
      <c r="E834" s="3"/>
      <c r="F834" s="20"/>
    </row>
    <row r="835" spans="1:6" s="2" customFormat="1" ht="14.25">
      <c r="A835" s="35"/>
      <c r="B835" s="3"/>
      <c r="C835" s="3"/>
      <c r="D835" s="3"/>
      <c r="E835" s="3"/>
      <c r="F835" s="20"/>
    </row>
    <row r="836" spans="1:6" s="2" customFormat="1" ht="14.25">
      <c r="A836" s="35"/>
      <c r="B836" s="3"/>
      <c r="C836" s="3"/>
      <c r="D836" s="3"/>
      <c r="E836" s="3"/>
      <c r="F836" s="20"/>
    </row>
    <row r="837" spans="1:6" s="2" customFormat="1" ht="14.25">
      <c r="A837" s="35"/>
      <c r="B837" s="3"/>
      <c r="C837" s="3"/>
      <c r="D837" s="3"/>
      <c r="E837" s="3"/>
      <c r="F837" s="20"/>
    </row>
    <row r="838" spans="1:6" s="2" customFormat="1" ht="14.25">
      <c r="A838" s="35"/>
      <c r="B838" s="3"/>
      <c r="C838" s="3"/>
      <c r="D838" s="3"/>
      <c r="E838" s="3"/>
      <c r="F838" s="20"/>
    </row>
    <row r="839" spans="1:6" s="2" customFormat="1" ht="14.25">
      <c r="A839" s="35"/>
      <c r="B839" s="3"/>
      <c r="C839" s="3"/>
      <c r="D839" s="3"/>
      <c r="E839" s="3"/>
      <c r="F839" s="20"/>
    </row>
    <row r="840" spans="1:6" s="2" customFormat="1" ht="14.25">
      <c r="A840" s="35"/>
      <c r="B840" s="3"/>
      <c r="C840" s="3"/>
      <c r="D840" s="3"/>
      <c r="E840" s="3"/>
      <c r="F840" s="20"/>
    </row>
    <row r="841" spans="1:6" s="2" customFormat="1" ht="14.25">
      <c r="A841" s="35"/>
      <c r="B841" s="3"/>
      <c r="C841" s="3"/>
      <c r="D841" s="3"/>
      <c r="E841" s="3"/>
      <c r="F841" s="20"/>
    </row>
    <row r="842" spans="1:6" s="2" customFormat="1" ht="14.25">
      <c r="A842" s="35"/>
      <c r="B842" s="3"/>
      <c r="C842" s="3"/>
      <c r="D842" s="3"/>
      <c r="E842" s="3"/>
      <c r="F842" s="20"/>
    </row>
    <row r="843" spans="1:6" s="2" customFormat="1" ht="14.25">
      <c r="A843" s="35"/>
      <c r="B843" s="3"/>
      <c r="C843" s="3"/>
      <c r="D843" s="3"/>
      <c r="E843" s="3"/>
      <c r="F843" s="20"/>
    </row>
    <row r="844" spans="1:6" s="2" customFormat="1" ht="14.25">
      <c r="A844" s="35"/>
      <c r="B844" s="3"/>
      <c r="C844" s="3"/>
      <c r="D844" s="3"/>
      <c r="E844" s="3"/>
      <c r="F844" s="20"/>
    </row>
    <row r="845" spans="1:6" s="2" customFormat="1" ht="14.25">
      <c r="A845" s="35"/>
      <c r="B845" s="3"/>
      <c r="C845" s="3"/>
      <c r="D845" s="3"/>
      <c r="E845" s="3"/>
      <c r="F845" s="20"/>
    </row>
    <row r="846" spans="1:6" s="2" customFormat="1" ht="14.25">
      <c r="A846" s="35"/>
      <c r="B846" s="3"/>
      <c r="C846" s="3"/>
      <c r="D846" s="3"/>
      <c r="E846" s="3"/>
      <c r="F846" s="20"/>
    </row>
    <row r="847" spans="1:6" s="2" customFormat="1" ht="14.25">
      <c r="A847" s="35"/>
      <c r="B847" s="3"/>
      <c r="C847" s="3"/>
      <c r="D847" s="3"/>
      <c r="E847" s="3"/>
      <c r="F847" s="20"/>
    </row>
    <row r="848" spans="1:6" s="2" customFormat="1" ht="14.25">
      <c r="A848" s="35"/>
      <c r="B848" s="3"/>
      <c r="C848" s="3"/>
      <c r="D848" s="3"/>
      <c r="E848" s="3"/>
      <c r="F848" s="20"/>
    </row>
    <row r="849" spans="1:6" s="2" customFormat="1" ht="14.25">
      <c r="A849" s="35"/>
      <c r="B849" s="3"/>
      <c r="C849" s="3"/>
      <c r="D849" s="3"/>
      <c r="E849" s="3"/>
      <c r="F849" s="20"/>
    </row>
    <row r="850" spans="1:6" s="2" customFormat="1" ht="14.25">
      <c r="A850" s="35"/>
      <c r="B850" s="3"/>
      <c r="C850" s="3"/>
      <c r="D850" s="3"/>
      <c r="E850" s="3"/>
      <c r="F850" s="20"/>
    </row>
    <row r="851" spans="1:6" s="2" customFormat="1" ht="14.25">
      <c r="A851" s="35"/>
      <c r="B851" s="3"/>
      <c r="C851" s="3"/>
      <c r="D851" s="3"/>
      <c r="E851" s="3"/>
      <c r="F851" s="20"/>
    </row>
    <row r="852" spans="1:6" s="2" customFormat="1" ht="14.25">
      <c r="A852" s="35"/>
      <c r="B852" s="3"/>
      <c r="C852" s="3"/>
      <c r="D852" s="3"/>
      <c r="E852" s="3"/>
      <c r="F852" s="20"/>
    </row>
    <row r="853" spans="1:6" s="2" customFormat="1" ht="14.25">
      <c r="A853" s="35"/>
      <c r="B853" s="3"/>
      <c r="C853" s="3"/>
      <c r="D853" s="3"/>
      <c r="E853" s="3"/>
      <c r="F853" s="20"/>
    </row>
    <row r="854" spans="1:6" s="2" customFormat="1" ht="14.25">
      <c r="A854" s="35"/>
      <c r="B854" s="3"/>
      <c r="C854" s="3"/>
      <c r="D854" s="3"/>
      <c r="E854" s="3"/>
      <c r="F854" s="20"/>
    </row>
    <row r="855" spans="1:6" s="2" customFormat="1" ht="14.25">
      <c r="A855" s="35"/>
      <c r="B855" s="3"/>
      <c r="C855" s="3"/>
      <c r="D855" s="3"/>
      <c r="E855" s="3"/>
      <c r="F855" s="20"/>
    </row>
    <row r="856" spans="1:6" s="2" customFormat="1" ht="14.25">
      <c r="A856" s="35"/>
      <c r="B856" s="3"/>
      <c r="C856" s="3"/>
      <c r="D856" s="3"/>
      <c r="E856" s="3"/>
      <c r="F856" s="20"/>
    </row>
    <row r="857" spans="1:6" s="2" customFormat="1" ht="14.25">
      <c r="A857" s="35"/>
      <c r="B857" s="3"/>
      <c r="C857" s="3"/>
      <c r="D857" s="3"/>
      <c r="E857" s="3"/>
      <c r="F857" s="20"/>
    </row>
    <row r="858" spans="1:6" s="2" customFormat="1" ht="14.25">
      <c r="A858" s="35"/>
      <c r="B858" s="3"/>
      <c r="C858" s="3"/>
      <c r="D858" s="3"/>
      <c r="E858" s="3"/>
      <c r="F858" s="20"/>
    </row>
    <row r="859" spans="1:6" s="2" customFormat="1" ht="14.25">
      <c r="A859" s="35"/>
      <c r="B859" s="3"/>
      <c r="C859" s="3"/>
      <c r="D859" s="3"/>
      <c r="E859" s="3"/>
      <c r="F859" s="20"/>
    </row>
    <row r="860" spans="1:6" s="2" customFormat="1" ht="14.25">
      <c r="A860" s="35"/>
      <c r="B860" s="3"/>
      <c r="C860" s="3"/>
      <c r="D860" s="3"/>
      <c r="E860" s="3"/>
      <c r="F860" s="20"/>
    </row>
    <row r="861" spans="1:6" s="2" customFormat="1" ht="14.25">
      <c r="A861" s="35"/>
      <c r="B861" s="3"/>
      <c r="C861" s="3"/>
      <c r="D861" s="3"/>
      <c r="E861" s="3"/>
      <c r="F861" s="20"/>
    </row>
    <row r="862" spans="1:6" s="2" customFormat="1" ht="14.25">
      <c r="A862" s="35"/>
      <c r="B862" s="3"/>
      <c r="C862" s="3"/>
      <c r="D862" s="3"/>
      <c r="E862" s="3"/>
      <c r="F862" s="20"/>
    </row>
    <row r="863" spans="1:6" s="2" customFormat="1" ht="14.25">
      <c r="A863" s="35"/>
      <c r="B863" s="3"/>
      <c r="C863" s="3"/>
      <c r="D863" s="3"/>
      <c r="E863" s="3"/>
      <c r="F863" s="20"/>
    </row>
    <row r="864" spans="1:6" s="2" customFormat="1" ht="14.25">
      <c r="A864" s="35"/>
      <c r="B864" s="3"/>
      <c r="C864" s="3"/>
      <c r="D864" s="3"/>
      <c r="E864" s="3"/>
      <c r="F864" s="20"/>
    </row>
    <row r="865" spans="1:6" s="2" customFormat="1" ht="14.25">
      <c r="A865" s="35"/>
      <c r="B865" s="3"/>
      <c r="C865" s="3"/>
      <c r="D865" s="3"/>
      <c r="E865" s="3"/>
      <c r="F865" s="20"/>
    </row>
    <row r="866" spans="1:6" s="2" customFormat="1" ht="14.25">
      <c r="A866" s="35"/>
      <c r="B866" s="3"/>
      <c r="C866" s="3"/>
      <c r="D866" s="3"/>
      <c r="E866" s="3"/>
      <c r="F866" s="20"/>
    </row>
    <row r="867" spans="1:6" s="2" customFormat="1" ht="14.25">
      <c r="A867" s="35"/>
      <c r="B867" s="3"/>
      <c r="C867" s="3"/>
      <c r="D867" s="3"/>
      <c r="E867" s="3"/>
      <c r="F867" s="20"/>
    </row>
    <row r="868" spans="1:6" s="2" customFormat="1" ht="14.25">
      <c r="A868" s="35"/>
      <c r="B868" s="3"/>
      <c r="C868" s="3"/>
      <c r="D868" s="3"/>
      <c r="E868" s="3"/>
      <c r="F868" s="20"/>
    </row>
    <row r="869" spans="1:6" s="2" customFormat="1" ht="14.25">
      <c r="A869" s="35"/>
      <c r="B869" s="3"/>
      <c r="C869" s="3"/>
      <c r="D869" s="3"/>
      <c r="E869" s="3"/>
      <c r="F869" s="20"/>
    </row>
    <row r="870" spans="1:6" s="2" customFormat="1" ht="14.25">
      <c r="A870" s="35"/>
      <c r="B870" s="3"/>
      <c r="C870" s="3"/>
      <c r="D870" s="3"/>
      <c r="E870" s="3"/>
      <c r="F870" s="20"/>
    </row>
    <row r="871" spans="1:6" s="2" customFormat="1" ht="14.25">
      <c r="A871" s="35"/>
      <c r="B871" s="3"/>
      <c r="C871" s="3"/>
      <c r="D871" s="3"/>
      <c r="E871" s="3"/>
      <c r="F871" s="20"/>
    </row>
    <row r="872" spans="1:6" s="2" customFormat="1" ht="14.25">
      <c r="A872" s="35"/>
      <c r="B872" s="3"/>
      <c r="C872" s="3"/>
      <c r="D872" s="3"/>
      <c r="E872" s="3"/>
      <c r="F872" s="20"/>
    </row>
    <row r="873" spans="1:6" s="2" customFormat="1" ht="14.25">
      <c r="A873" s="35"/>
      <c r="B873" s="3"/>
      <c r="C873" s="3"/>
      <c r="D873" s="3"/>
      <c r="E873" s="3"/>
      <c r="F873" s="20"/>
    </row>
    <row r="874" spans="1:6" s="2" customFormat="1" ht="14.25">
      <c r="A874" s="35"/>
      <c r="B874" s="3"/>
      <c r="C874" s="3"/>
      <c r="D874" s="3"/>
      <c r="E874" s="3"/>
      <c r="F874" s="20"/>
    </row>
    <row r="875" spans="1:6" s="2" customFormat="1" ht="14.25">
      <c r="A875" s="35"/>
      <c r="B875" s="3"/>
      <c r="C875" s="3"/>
      <c r="D875" s="3"/>
      <c r="E875" s="3"/>
      <c r="F875" s="20"/>
    </row>
    <row r="876" spans="1:6" s="2" customFormat="1" ht="14.25">
      <c r="A876" s="35"/>
      <c r="B876" s="3"/>
      <c r="C876" s="3"/>
      <c r="D876" s="3"/>
      <c r="E876" s="3"/>
      <c r="F876" s="20"/>
    </row>
    <row r="877" spans="1:6" s="2" customFormat="1" ht="14.25">
      <c r="A877" s="35"/>
      <c r="B877" s="3"/>
      <c r="C877" s="3"/>
      <c r="D877" s="3"/>
      <c r="E877" s="3"/>
      <c r="F877" s="20"/>
    </row>
    <row r="878" spans="1:6" s="2" customFormat="1" ht="14.25">
      <c r="A878" s="35"/>
      <c r="B878" s="3"/>
      <c r="C878" s="3"/>
      <c r="D878" s="3"/>
      <c r="E878" s="3"/>
      <c r="F878" s="20"/>
    </row>
    <row r="879" spans="1:6" s="2" customFormat="1" ht="14.25">
      <c r="A879" s="35"/>
      <c r="B879" s="3"/>
      <c r="C879" s="3"/>
      <c r="D879" s="3"/>
      <c r="E879" s="3"/>
      <c r="F879" s="20"/>
    </row>
    <row r="880" spans="1:6" s="2" customFormat="1" ht="14.25">
      <c r="A880" s="35"/>
      <c r="B880" s="3"/>
      <c r="C880" s="3"/>
      <c r="D880" s="3"/>
      <c r="E880" s="3"/>
      <c r="F880" s="20"/>
    </row>
    <row r="881" spans="1:6" s="2" customFormat="1" ht="14.25">
      <c r="A881" s="35"/>
      <c r="B881" s="3"/>
      <c r="C881" s="3"/>
      <c r="D881" s="3"/>
      <c r="E881" s="3"/>
      <c r="F881" s="20"/>
    </row>
    <row r="882" spans="1:6" s="2" customFormat="1" ht="14.25">
      <c r="A882" s="35"/>
      <c r="B882" s="3"/>
      <c r="C882" s="3"/>
      <c r="D882" s="3"/>
      <c r="E882" s="3"/>
      <c r="F882" s="20"/>
    </row>
    <row r="883" spans="1:6" s="2" customFormat="1" ht="14.25">
      <c r="A883" s="35"/>
      <c r="B883" s="3"/>
      <c r="C883" s="3"/>
      <c r="D883" s="3"/>
      <c r="E883" s="3"/>
      <c r="F883" s="20"/>
    </row>
    <row r="884" spans="1:6" s="2" customFormat="1" ht="14.25">
      <c r="A884" s="35"/>
      <c r="B884" s="3"/>
      <c r="C884" s="3"/>
      <c r="D884" s="3"/>
      <c r="E884" s="3"/>
      <c r="F884" s="20"/>
    </row>
    <row r="885" spans="1:6" s="2" customFormat="1" ht="14.25">
      <c r="A885" s="35"/>
      <c r="B885" s="3"/>
      <c r="C885" s="3"/>
      <c r="D885" s="3"/>
      <c r="E885" s="3"/>
      <c r="F885" s="20"/>
    </row>
    <row r="886" spans="1:6" s="2" customFormat="1" ht="14.25">
      <c r="A886" s="35"/>
      <c r="B886" s="3"/>
      <c r="C886" s="3"/>
      <c r="D886" s="3"/>
      <c r="E886" s="3"/>
      <c r="F886" s="20"/>
    </row>
    <row r="887" spans="1:6" s="2" customFormat="1" ht="14.25">
      <c r="A887" s="35"/>
      <c r="B887" s="3"/>
      <c r="C887" s="3"/>
      <c r="D887" s="3"/>
      <c r="E887" s="3"/>
      <c r="F887" s="20"/>
    </row>
    <row r="888" spans="1:6" s="2" customFormat="1" ht="14.25">
      <c r="A888" s="35"/>
      <c r="B888" s="3"/>
      <c r="C888" s="3"/>
      <c r="D888" s="3"/>
      <c r="E888" s="3"/>
      <c r="F888" s="20"/>
    </row>
    <row r="889" spans="1:6" s="2" customFormat="1" ht="14.25">
      <c r="A889" s="35"/>
      <c r="B889" s="3"/>
      <c r="C889" s="3"/>
      <c r="D889" s="3"/>
      <c r="E889" s="3"/>
      <c r="F889" s="20"/>
    </row>
    <row r="890" spans="1:6" s="2" customFormat="1" ht="14.25">
      <c r="A890" s="35"/>
      <c r="B890" s="3"/>
      <c r="C890" s="3"/>
      <c r="D890" s="3"/>
      <c r="E890" s="3"/>
      <c r="F890" s="20"/>
    </row>
    <row r="891" spans="1:6" s="2" customFormat="1" ht="14.25">
      <c r="A891" s="35"/>
      <c r="B891" s="3"/>
      <c r="C891" s="3"/>
      <c r="D891" s="3"/>
      <c r="E891" s="3"/>
      <c r="F891" s="20"/>
    </row>
    <row r="892" spans="1:6" s="2" customFormat="1" ht="14.25">
      <c r="A892" s="35"/>
      <c r="B892" s="3"/>
      <c r="C892" s="3"/>
      <c r="D892" s="3"/>
      <c r="E892" s="3"/>
      <c r="F892" s="20"/>
    </row>
    <row r="893" spans="1:6" s="2" customFormat="1" ht="14.25">
      <c r="A893" s="35"/>
      <c r="B893" s="3"/>
      <c r="C893" s="3"/>
      <c r="D893" s="3"/>
      <c r="E893" s="3"/>
      <c r="F893" s="20"/>
    </row>
    <row r="894" spans="1:6" s="2" customFormat="1" ht="14.25">
      <c r="A894" s="35"/>
      <c r="B894" s="3"/>
      <c r="C894" s="3"/>
      <c r="D894" s="3"/>
      <c r="E894" s="3"/>
      <c r="F894" s="20"/>
    </row>
    <row r="895" spans="1:6" s="2" customFormat="1" ht="14.25">
      <c r="A895" s="35"/>
      <c r="B895" s="3"/>
      <c r="C895" s="3"/>
      <c r="D895" s="3"/>
      <c r="E895" s="3"/>
      <c r="F895" s="20"/>
    </row>
    <row r="896" spans="1:6" s="2" customFormat="1" ht="14.25">
      <c r="A896" s="35"/>
      <c r="B896" s="3"/>
      <c r="C896" s="3"/>
      <c r="D896" s="3"/>
      <c r="E896" s="3"/>
      <c r="F896" s="20"/>
    </row>
    <row r="897" spans="1:6" s="2" customFormat="1" ht="14.25">
      <c r="A897" s="35"/>
      <c r="B897" s="3"/>
      <c r="C897" s="3"/>
      <c r="D897" s="3"/>
      <c r="E897" s="3"/>
      <c r="F897" s="20"/>
    </row>
    <row r="898" spans="1:6" s="2" customFormat="1" ht="14.25">
      <c r="A898" s="35"/>
      <c r="B898" s="3"/>
      <c r="C898" s="3"/>
      <c r="D898" s="3"/>
      <c r="E898" s="3"/>
      <c r="F898" s="20"/>
    </row>
    <row r="899" spans="1:6" s="2" customFormat="1" ht="14.25">
      <c r="A899" s="35"/>
      <c r="B899" s="3"/>
      <c r="C899" s="3"/>
      <c r="D899" s="3"/>
      <c r="E899" s="3"/>
      <c r="F899" s="20"/>
    </row>
    <row r="900" spans="1:6" s="2" customFormat="1" ht="14.25">
      <c r="A900" s="35"/>
      <c r="B900" s="3"/>
      <c r="C900" s="3"/>
      <c r="D900" s="3"/>
      <c r="E900" s="3"/>
      <c r="F900" s="20"/>
    </row>
    <row r="901" spans="1:6" s="2" customFormat="1" ht="14.25">
      <c r="A901" s="35"/>
      <c r="B901" s="3"/>
      <c r="C901" s="3"/>
      <c r="D901" s="3"/>
      <c r="E901" s="3"/>
      <c r="F901" s="20"/>
    </row>
    <row r="902" spans="1:6" s="2" customFormat="1" ht="14.25">
      <c r="A902" s="35"/>
      <c r="B902" s="3"/>
      <c r="C902" s="3"/>
      <c r="D902" s="3"/>
      <c r="E902" s="3"/>
      <c r="F902" s="20"/>
    </row>
    <row r="903" spans="1:6" s="2" customFormat="1" ht="14.25">
      <c r="A903" s="35"/>
      <c r="B903" s="3"/>
      <c r="C903" s="3"/>
      <c r="D903" s="3"/>
      <c r="E903" s="3"/>
      <c r="F903" s="20"/>
    </row>
    <row r="904" spans="1:6" s="2" customFormat="1" ht="14.25">
      <c r="A904" s="35"/>
      <c r="B904" s="3"/>
      <c r="C904" s="3"/>
      <c r="D904" s="3"/>
      <c r="E904" s="3"/>
      <c r="F904" s="20"/>
    </row>
    <row r="905" spans="1:6" s="2" customFormat="1" ht="14.25">
      <c r="A905" s="35"/>
      <c r="B905" s="3"/>
      <c r="C905" s="3"/>
      <c r="D905" s="3"/>
      <c r="E905" s="3"/>
      <c r="F905" s="20"/>
    </row>
    <row r="906" spans="1:6" s="2" customFormat="1" ht="14.25">
      <c r="A906" s="35"/>
      <c r="B906" s="3"/>
      <c r="C906" s="3"/>
      <c r="D906" s="3"/>
      <c r="E906" s="3"/>
      <c r="F906" s="20"/>
    </row>
    <row r="907" spans="1:6" s="2" customFormat="1" ht="14.25">
      <c r="A907" s="35"/>
      <c r="B907" s="3"/>
      <c r="C907" s="3"/>
      <c r="D907" s="3"/>
      <c r="E907" s="3"/>
      <c r="F907" s="20"/>
    </row>
    <row r="908" spans="1:6" s="2" customFormat="1" ht="14.25">
      <c r="A908" s="35"/>
      <c r="B908" s="3"/>
      <c r="C908" s="3"/>
      <c r="D908" s="3"/>
      <c r="E908" s="3"/>
      <c r="F908" s="20"/>
    </row>
    <row r="909" spans="1:6" s="2" customFormat="1" ht="14.25">
      <c r="A909" s="35"/>
      <c r="B909" s="3"/>
      <c r="C909" s="3"/>
      <c r="D909" s="3"/>
      <c r="E909" s="3"/>
      <c r="F909" s="20"/>
    </row>
    <row r="910" spans="1:6" s="2" customFormat="1" ht="14.25">
      <c r="A910" s="35"/>
      <c r="B910" s="3"/>
      <c r="C910" s="3"/>
      <c r="D910" s="3"/>
      <c r="E910" s="3"/>
      <c r="F910" s="20"/>
    </row>
    <row r="911" spans="1:6" s="2" customFormat="1" ht="14.25">
      <c r="A911" s="35"/>
      <c r="B911" s="3"/>
      <c r="C911" s="3"/>
      <c r="D911" s="3"/>
      <c r="E911" s="3"/>
      <c r="F911" s="20"/>
    </row>
    <row r="912" spans="1:6" s="2" customFormat="1" ht="14.25">
      <c r="A912" s="35"/>
      <c r="B912" s="3"/>
      <c r="C912" s="3"/>
      <c r="D912" s="3"/>
      <c r="E912" s="3"/>
      <c r="F912" s="20"/>
    </row>
    <row r="913" spans="1:6" s="2" customFormat="1" ht="14.25">
      <c r="A913" s="35"/>
      <c r="B913" s="3"/>
      <c r="C913" s="3"/>
      <c r="D913" s="3"/>
      <c r="E913" s="3"/>
      <c r="F913" s="20"/>
    </row>
    <row r="914" spans="1:6" s="2" customFormat="1" ht="14.25">
      <c r="A914" s="35"/>
      <c r="B914" s="3"/>
      <c r="C914" s="3"/>
      <c r="D914" s="3"/>
      <c r="E914" s="3"/>
      <c r="F914" s="20"/>
    </row>
    <row r="915" spans="1:6" s="2" customFormat="1" ht="14.25">
      <c r="A915" s="35"/>
      <c r="B915" s="3"/>
      <c r="C915" s="3"/>
      <c r="D915" s="3"/>
      <c r="E915" s="3"/>
      <c r="F915" s="20"/>
    </row>
    <row r="916" spans="1:6" s="2" customFormat="1" ht="14.25">
      <c r="A916" s="35"/>
      <c r="B916" s="3"/>
      <c r="C916" s="3"/>
      <c r="D916" s="3"/>
      <c r="E916" s="3"/>
      <c r="F916" s="20"/>
    </row>
    <row r="917" spans="1:6" s="2" customFormat="1" ht="14.25">
      <c r="A917" s="35"/>
      <c r="B917" s="3"/>
      <c r="C917" s="3"/>
      <c r="D917" s="3"/>
      <c r="E917" s="3"/>
      <c r="F917" s="20"/>
    </row>
    <row r="918" spans="1:6" s="2" customFormat="1" ht="14.25">
      <c r="A918" s="35"/>
      <c r="B918" s="3"/>
      <c r="C918" s="3"/>
      <c r="D918" s="3"/>
      <c r="E918" s="3"/>
      <c r="F918" s="20"/>
    </row>
    <row r="919" spans="1:6" s="2" customFormat="1" ht="14.25">
      <c r="A919" s="35"/>
      <c r="B919" s="3"/>
      <c r="C919" s="3"/>
      <c r="D919" s="3"/>
      <c r="E919" s="3"/>
      <c r="F919" s="20"/>
    </row>
    <row r="920" spans="1:6" s="2" customFormat="1" ht="14.25">
      <c r="A920" s="35"/>
      <c r="B920" s="3"/>
      <c r="C920" s="3"/>
      <c r="D920" s="3"/>
      <c r="E920" s="3"/>
      <c r="F920" s="20"/>
    </row>
    <row r="921" spans="1:6" s="2" customFormat="1" ht="14.25">
      <c r="A921" s="35"/>
      <c r="B921" s="3"/>
      <c r="C921" s="3"/>
      <c r="D921" s="3"/>
      <c r="E921" s="3"/>
      <c r="F921" s="20"/>
    </row>
    <row r="922" spans="1:6" s="2" customFormat="1" ht="14.25">
      <c r="A922" s="35"/>
      <c r="B922" s="3"/>
      <c r="C922" s="3"/>
      <c r="D922" s="3"/>
      <c r="E922" s="3"/>
      <c r="F922" s="20"/>
    </row>
    <row r="923" spans="1:6" s="2" customFormat="1" ht="14.25">
      <c r="A923" s="35"/>
      <c r="B923" s="3"/>
      <c r="C923" s="3"/>
      <c r="D923" s="3"/>
      <c r="E923" s="3"/>
      <c r="F923" s="20"/>
    </row>
    <row r="924" spans="1:6" s="2" customFormat="1" ht="14.25">
      <c r="A924" s="35"/>
      <c r="B924" s="3"/>
      <c r="C924" s="3"/>
      <c r="D924" s="3"/>
      <c r="E924" s="3"/>
      <c r="F924" s="20"/>
    </row>
    <row r="925" spans="1:6" s="2" customFormat="1" ht="14.25">
      <c r="A925" s="35"/>
      <c r="B925" s="3"/>
      <c r="C925" s="3"/>
      <c r="D925" s="3"/>
      <c r="E925" s="3"/>
      <c r="F925" s="20"/>
    </row>
    <row r="926" spans="1:6" s="2" customFormat="1" ht="14.25">
      <c r="A926" s="35"/>
      <c r="B926" s="3"/>
      <c r="C926" s="3"/>
      <c r="D926" s="3"/>
      <c r="E926" s="3"/>
      <c r="F926" s="20"/>
    </row>
    <row r="927" spans="1:6" s="2" customFormat="1" ht="14.25">
      <c r="A927" s="35"/>
      <c r="B927" s="3"/>
      <c r="C927" s="3"/>
      <c r="D927" s="3"/>
      <c r="E927" s="3"/>
      <c r="F927" s="20"/>
    </row>
    <row r="928" spans="1:6" s="2" customFormat="1" ht="14.25">
      <c r="A928" s="35"/>
      <c r="B928" s="3"/>
      <c r="C928" s="3"/>
      <c r="D928" s="3"/>
      <c r="E928" s="3"/>
      <c r="F928" s="20"/>
    </row>
    <row r="929" spans="1:6" s="2" customFormat="1" ht="14.25">
      <c r="A929" s="35"/>
      <c r="B929" s="3"/>
      <c r="C929" s="3"/>
      <c r="D929" s="3"/>
      <c r="E929" s="3"/>
      <c r="F929" s="20"/>
    </row>
    <row r="930" spans="1:6" s="2" customFormat="1" ht="14.25">
      <c r="A930" s="35"/>
      <c r="B930" s="3"/>
      <c r="C930" s="3"/>
      <c r="D930" s="3"/>
      <c r="E930" s="3"/>
      <c r="F930" s="20"/>
    </row>
    <row r="931" spans="1:6" s="2" customFormat="1" ht="14.25">
      <c r="A931" s="35"/>
      <c r="B931" s="3"/>
      <c r="C931" s="3"/>
      <c r="D931" s="3"/>
      <c r="E931" s="3"/>
      <c r="F931" s="20"/>
    </row>
    <row r="932" spans="1:6" s="2" customFormat="1" ht="14.25">
      <c r="A932" s="35"/>
      <c r="B932" s="3"/>
      <c r="C932" s="3"/>
      <c r="D932" s="3"/>
      <c r="E932" s="3"/>
      <c r="F932" s="20"/>
    </row>
    <row r="933" spans="1:6" s="2" customFormat="1" ht="14.25">
      <c r="A933" s="35"/>
      <c r="B933" s="3"/>
      <c r="C933" s="3"/>
      <c r="D933" s="3"/>
      <c r="E933" s="3"/>
      <c r="F933" s="20"/>
    </row>
    <row r="934" spans="1:6" s="2" customFormat="1" ht="14.25">
      <c r="A934" s="35"/>
      <c r="B934" s="3"/>
      <c r="C934" s="3"/>
      <c r="D934" s="3"/>
      <c r="E934" s="3"/>
      <c r="F934" s="20"/>
    </row>
    <row r="935" spans="1:6" s="2" customFormat="1" ht="14.25">
      <c r="A935" s="35"/>
      <c r="B935" s="3"/>
      <c r="C935" s="3"/>
      <c r="D935" s="3"/>
      <c r="E935" s="3"/>
      <c r="F935" s="20"/>
    </row>
    <row r="936" spans="1:6" s="2" customFormat="1" ht="14.25">
      <c r="A936" s="35"/>
      <c r="B936" s="3"/>
      <c r="C936" s="3"/>
      <c r="D936" s="3"/>
      <c r="E936" s="3"/>
      <c r="F936" s="20"/>
    </row>
    <row r="937" spans="1:6" s="2" customFormat="1" ht="14.25">
      <c r="A937" s="35"/>
      <c r="B937" s="3"/>
      <c r="C937" s="3"/>
      <c r="D937" s="3"/>
      <c r="E937" s="3"/>
      <c r="F937" s="20"/>
    </row>
    <row r="938" spans="1:6" s="2" customFormat="1" ht="14.25">
      <c r="A938" s="35"/>
      <c r="B938" s="3"/>
      <c r="C938" s="3"/>
      <c r="D938" s="3"/>
      <c r="E938" s="3"/>
      <c r="F938" s="20"/>
    </row>
    <row r="939" spans="1:6" s="2" customFormat="1" ht="14.25">
      <c r="A939" s="35"/>
      <c r="B939" s="3"/>
      <c r="C939" s="3"/>
      <c r="D939" s="3"/>
      <c r="E939" s="3"/>
      <c r="F939" s="20"/>
    </row>
    <row r="940" spans="1:6" s="2" customFormat="1" ht="14.25">
      <c r="A940" s="35"/>
      <c r="B940" s="3"/>
      <c r="C940" s="3"/>
      <c r="D940" s="3"/>
      <c r="E940" s="3"/>
      <c r="F940" s="20"/>
    </row>
    <row r="941" spans="1:6" s="2" customFormat="1" ht="14.25">
      <c r="A941" s="35"/>
      <c r="B941" s="3"/>
      <c r="C941" s="3"/>
      <c r="D941" s="3"/>
      <c r="E941" s="3"/>
      <c r="F941" s="20"/>
    </row>
    <row r="942" spans="1:6" s="2" customFormat="1" ht="14.25">
      <c r="A942" s="35"/>
      <c r="B942" s="3"/>
      <c r="C942" s="3"/>
      <c r="D942" s="3"/>
      <c r="E942" s="3"/>
      <c r="F942" s="20"/>
    </row>
    <row r="943" spans="1:6" s="2" customFormat="1" ht="14.25">
      <c r="A943" s="35"/>
      <c r="B943" s="3"/>
      <c r="C943" s="3"/>
      <c r="D943" s="3"/>
      <c r="E943" s="3"/>
      <c r="F943" s="20"/>
    </row>
    <row r="944" spans="1:6" s="2" customFormat="1" ht="14.25">
      <c r="A944" s="35"/>
      <c r="B944" s="3"/>
      <c r="C944" s="3"/>
      <c r="D944" s="3"/>
      <c r="E944" s="3"/>
      <c r="F944" s="20"/>
    </row>
    <row r="945" spans="1:6" s="2" customFormat="1" ht="14.25">
      <c r="A945" s="35"/>
      <c r="B945" s="3"/>
      <c r="C945" s="3"/>
      <c r="D945" s="3"/>
      <c r="E945" s="3"/>
      <c r="F945" s="20"/>
    </row>
    <row r="946" spans="1:6" s="2" customFormat="1" ht="14.25">
      <c r="A946" s="35"/>
      <c r="B946" s="3"/>
      <c r="C946" s="3"/>
      <c r="D946" s="3"/>
      <c r="E946" s="3"/>
      <c r="F946" s="20"/>
    </row>
    <row r="947" spans="1:6" s="2" customFormat="1" ht="14.25">
      <c r="A947" s="35"/>
      <c r="B947" s="3"/>
      <c r="C947" s="3"/>
      <c r="D947" s="3"/>
      <c r="E947" s="3"/>
      <c r="F947" s="20"/>
    </row>
    <row r="948" spans="1:6" s="2" customFormat="1" ht="14.25">
      <c r="A948" s="35"/>
      <c r="B948" s="3"/>
      <c r="C948" s="3"/>
      <c r="D948" s="3"/>
      <c r="E948" s="3"/>
      <c r="F948" s="20"/>
    </row>
    <row r="949" spans="1:6" s="2" customFormat="1" ht="14.25">
      <c r="A949" s="35"/>
      <c r="B949" s="3"/>
      <c r="C949" s="3"/>
      <c r="D949" s="3"/>
      <c r="E949" s="3"/>
      <c r="F949" s="20"/>
    </row>
    <row r="950" spans="1:6" s="2" customFormat="1" ht="14.25">
      <c r="A950" s="35"/>
      <c r="B950" s="3"/>
      <c r="C950" s="3"/>
      <c r="D950" s="3"/>
      <c r="E950" s="3"/>
      <c r="F950" s="20"/>
    </row>
    <row r="951" spans="1:6" s="2" customFormat="1" ht="14.25">
      <c r="A951" s="35"/>
      <c r="B951" s="3"/>
      <c r="C951" s="3"/>
      <c r="D951" s="3"/>
      <c r="E951" s="3"/>
      <c r="F951" s="20"/>
    </row>
    <row r="952" spans="1:6" s="2" customFormat="1" ht="14.25">
      <c r="A952" s="35"/>
      <c r="B952" s="3"/>
      <c r="C952" s="3"/>
      <c r="D952" s="3"/>
      <c r="E952" s="3"/>
      <c r="F952" s="20"/>
    </row>
    <row r="953" spans="1:6" s="2" customFormat="1" ht="14.25">
      <c r="A953" s="35"/>
      <c r="B953" s="3"/>
      <c r="C953" s="3"/>
      <c r="D953" s="3"/>
      <c r="E953" s="3"/>
      <c r="F953" s="20"/>
    </row>
    <row r="954" spans="1:6" s="2" customFormat="1" ht="14.25">
      <c r="A954" s="35"/>
      <c r="B954" s="3"/>
      <c r="C954" s="3"/>
      <c r="D954" s="3"/>
      <c r="E954" s="3"/>
      <c r="F954" s="20"/>
    </row>
    <row r="955" spans="1:6" s="2" customFormat="1" ht="14.25">
      <c r="A955" s="35"/>
      <c r="B955" s="3"/>
      <c r="C955" s="3"/>
      <c r="D955" s="3"/>
      <c r="E955" s="3"/>
      <c r="F955" s="20"/>
    </row>
    <row r="956" spans="1:6" s="2" customFormat="1" ht="14.25">
      <c r="A956" s="35"/>
      <c r="B956" s="3"/>
      <c r="C956" s="3"/>
      <c r="D956" s="3"/>
      <c r="E956" s="3"/>
      <c r="F956" s="20"/>
    </row>
    <row r="957" spans="1:6" s="2" customFormat="1" ht="14.25">
      <c r="A957" s="35"/>
      <c r="B957" s="3"/>
      <c r="C957" s="3"/>
      <c r="D957" s="3"/>
      <c r="E957" s="3"/>
      <c r="F957" s="20"/>
    </row>
    <row r="958" spans="1:6" s="2" customFormat="1" ht="14.25">
      <c r="A958" s="35"/>
      <c r="B958" s="3"/>
      <c r="C958" s="3"/>
      <c r="D958" s="3"/>
      <c r="E958" s="3"/>
      <c r="F958" s="20"/>
    </row>
    <row r="959" spans="1:6" s="2" customFormat="1" ht="14.25">
      <c r="A959" s="35"/>
      <c r="B959" s="3"/>
      <c r="C959" s="3"/>
      <c r="D959" s="3"/>
      <c r="E959" s="3"/>
      <c r="F959" s="20"/>
    </row>
    <row r="960" spans="1:6" s="2" customFormat="1" ht="14.25">
      <c r="A960" s="35"/>
      <c r="B960" s="3"/>
      <c r="C960" s="3"/>
      <c r="D960" s="3"/>
      <c r="E960" s="3"/>
      <c r="F960" s="20"/>
    </row>
    <row r="961" spans="1:6" s="2" customFormat="1" ht="14.25">
      <c r="A961" s="35"/>
      <c r="B961" s="3"/>
      <c r="C961" s="3"/>
      <c r="D961" s="3"/>
      <c r="E961" s="3"/>
      <c r="F961" s="20"/>
    </row>
    <row r="962" spans="1:6" s="2" customFormat="1" ht="14.25">
      <c r="A962" s="35"/>
      <c r="B962" s="3"/>
      <c r="C962" s="3"/>
      <c r="D962" s="3"/>
      <c r="E962" s="3"/>
      <c r="F962" s="20"/>
    </row>
    <row r="963" spans="1:6" s="2" customFormat="1" ht="14.25">
      <c r="A963" s="35"/>
      <c r="B963" s="3"/>
      <c r="C963" s="3"/>
      <c r="D963" s="3"/>
      <c r="E963" s="3"/>
      <c r="F963" s="20"/>
    </row>
    <row r="964" spans="1:6" s="2" customFormat="1" ht="14.25">
      <c r="A964" s="35"/>
      <c r="B964" s="3"/>
      <c r="C964" s="3"/>
      <c r="D964" s="3"/>
      <c r="E964" s="3"/>
      <c r="F964" s="20"/>
    </row>
    <row r="965" spans="1:6" s="2" customFormat="1" ht="14.25">
      <c r="A965" s="35"/>
      <c r="B965" s="3"/>
      <c r="C965" s="3"/>
      <c r="D965" s="3"/>
      <c r="E965" s="3"/>
      <c r="F965" s="20"/>
    </row>
    <row r="966" spans="1:6" s="2" customFormat="1" ht="14.25">
      <c r="A966" s="35"/>
      <c r="B966" s="3"/>
      <c r="C966" s="3"/>
      <c r="D966" s="3"/>
      <c r="E966" s="3"/>
      <c r="F966" s="20"/>
    </row>
    <row r="967" spans="1:6" s="2" customFormat="1" ht="14.25">
      <c r="A967" s="35"/>
      <c r="B967" s="3"/>
      <c r="C967" s="3"/>
      <c r="D967" s="3"/>
      <c r="E967" s="3"/>
      <c r="F967" s="20"/>
    </row>
    <row r="968" spans="1:6" s="2" customFormat="1" ht="14.25">
      <c r="A968" s="35"/>
      <c r="B968" s="3"/>
      <c r="C968" s="3"/>
      <c r="D968" s="3"/>
      <c r="E968" s="3"/>
      <c r="F968" s="20"/>
    </row>
    <row r="969" spans="1:6" s="2" customFormat="1" ht="14.25">
      <c r="A969" s="35"/>
      <c r="B969" s="3"/>
      <c r="C969" s="3"/>
      <c r="D969" s="3"/>
      <c r="E969" s="3"/>
      <c r="F969" s="20"/>
    </row>
    <row r="970" spans="1:6" s="2" customFormat="1" ht="14.25">
      <c r="A970" s="35"/>
      <c r="B970" s="3"/>
      <c r="C970" s="3"/>
      <c r="D970" s="3"/>
      <c r="E970" s="3"/>
      <c r="F970" s="20"/>
    </row>
    <row r="971" spans="1:6" s="2" customFormat="1" ht="14.25">
      <c r="A971" s="35"/>
      <c r="B971" s="3"/>
      <c r="C971" s="3"/>
      <c r="D971" s="3"/>
      <c r="E971" s="3"/>
      <c r="F971" s="20"/>
    </row>
    <row r="972" spans="1:6" s="2" customFormat="1" ht="14.25">
      <c r="A972" s="35"/>
      <c r="B972" s="3"/>
      <c r="C972" s="3"/>
      <c r="D972" s="3"/>
      <c r="E972" s="3"/>
      <c r="F972" s="20"/>
    </row>
    <row r="973" spans="1:6" s="2" customFormat="1" ht="14.25">
      <c r="A973" s="35"/>
      <c r="B973" s="3"/>
      <c r="C973" s="3"/>
      <c r="D973" s="3"/>
      <c r="E973" s="3"/>
      <c r="F973" s="20"/>
    </row>
    <row r="974" spans="1:6" s="2" customFormat="1" ht="14.25">
      <c r="A974" s="35"/>
      <c r="B974" s="3"/>
      <c r="C974" s="3"/>
      <c r="D974" s="3"/>
      <c r="E974" s="3"/>
      <c r="F974" s="20"/>
    </row>
    <row r="975" spans="1:6" s="2" customFormat="1" ht="14.25">
      <c r="A975" s="35"/>
      <c r="B975" s="3"/>
      <c r="C975" s="3"/>
      <c r="D975" s="3"/>
      <c r="E975" s="3"/>
      <c r="F975" s="20"/>
    </row>
    <row r="976" spans="1:6" s="2" customFormat="1" ht="14.25">
      <c r="A976" s="35"/>
      <c r="B976" s="3"/>
      <c r="C976" s="3"/>
      <c r="D976" s="3"/>
      <c r="E976" s="3"/>
      <c r="F976" s="20"/>
    </row>
    <row r="977" spans="1:6" s="2" customFormat="1" ht="14.25">
      <c r="A977" s="35"/>
      <c r="B977" s="3"/>
      <c r="C977" s="3"/>
      <c r="D977" s="3"/>
      <c r="E977" s="3"/>
      <c r="F977" s="20"/>
    </row>
    <row r="978" spans="1:6" s="2" customFormat="1" ht="14.25">
      <c r="A978" s="35"/>
      <c r="B978" s="3"/>
      <c r="C978" s="3"/>
      <c r="D978" s="3"/>
      <c r="E978" s="3"/>
      <c r="F978" s="20"/>
    </row>
    <row r="979" spans="1:6" s="2" customFormat="1" ht="14.25">
      <c r="A979" s="35"/>
      <c r="B979" s="3"/>
      <c r="C979" s="3"/>
      <c r="D979" s="3"/>
      <c r="E979" s="3"/>
      <c r="F979" s="20"/>
    </row>
    <row r="980" spans="1:6" s="2" customFormat="1" ht="14.25">
      <c r="A980" s="35"/>
      <c r="B980" s="3"/>
      <c r="C980" s="3"/>
      <c r="D980" s="3"/>
      <c r="E980" s="3"/>
      <c r="F980" s="20"/>
    </row>
    <row r="981" spans="1:6" s="2" customFormat="1" ht="14.25">
      <c r="A981" s="35"/>
      <c r="B981" s="3"/>
      <c r="C981" s="3"/>
      <c r="D981" s="3"/>
      <c r="E981" s="3"/>
      <c r="F981" s="20"/>
    </row>
    <row r="982" spans="1:6" s="2" customFormat="1" ht="14.25">
      <c r="A982" s="35"/>
      <c r="B982" s="3"/>
      <c r="C982" s="3"/>
      <c r="D982" s="3"/>
      <c r="E982" s="3"/>
      <c r="F982" s="20"/>
    </row>
    <row r="983" spans="1:6" s="2" customFormat="1" ht="14.25">
      <c r="A983" s="35"/>
      <c r="B983" s="3"/>
      <c r="C983" s="3"/>
      <c r="D983" s="3"/>
      <c r="E983" s="3"/>
      <c r="F983" s="20"/>
    </row>
    <row r="984" spans="1:6" s="2" customFormat="1" ht="14.25">
      <c r="A984" s="35"/>
      <c r="B984" s="3"/>
      <c r="C984" s="3"/>
      <c r="D984" s="3"/>
      <c r="E984" s="3"/>
      <c r="F984" s="20"/>
    </row>
    <row r="985" spans="1:6" s="2" customFormat="1" ht="14.25">
      <c r="A985" s="35"/>
      <c r="B985" s="3"/>
      <c r="C985" s="3"/>
      <c r="D985" s="3"/>
      <c r="E985" s="3"/>
      <c r="F985" s="20"/>
    </row>
    <row r="986" spans="1:6" s="2" customFormat="1" ht="14.25">
      <c r="A986" s="35"/>
      <c r="B986" s="3"/>
      <c r="C986" s="3"/>
      <c r="D986" s="3"/>
      <c r="E986" s="3"/>
      <c r="F986" s="20"/>
    </row>
    <row r="987" spans="1:6" s="2" customFormat="1" ht="14.25">
      <c r="A987" s="35"/>
      <c r="B987" s="3"/>
      <c r="C987" s="3"/>
      <c r="D987" s="3"/>
      <c r="E987" s="3"/>
      <c r="F987" s="20"/>
    </row>
    <row r="988" spans="1:6" s="2" customFormat="1" ht="14.25">
      <c r="A988" s="35"/>
      <c r="B988" s="3"/>
      <c r="C988" s="3"/>
      <c r="D988" s="3"/>
      <c r="E988" s="3"/>
      <c r="F988" s="20"/>
    </row>
    <row r="989" spans="1:6" s="2" customFormat="1" ht="14.25">
      <c r="A989" s="35"/>
      <c r="B989" s="3"/>
      <c r="C989" s="3"/>
      <c r="D989" s="3"/>
      <c r="E989" s="3"/>
      <c r="F989" s="20"/>
    </row>
    <row r="990" spans="1:6" s="2" customFormat="1" ht="14.25">
      <c r="A990" s="35"/>
      <c r="B990" s="3"/>
      <c r="C990" s="3"/>
      <c r="D990" s="3"/>
      <c r="E990" s="3"/>
      <c r="F990" s="20"/>
    </row>
    <row r="991" spans="1:6" s="2" customFormat="1" ht="14.25">
      <c r="A991" s="35"/>
      <c r="B991" s="3"/>
      <c r="C991" s="3"/>
      <c r="D991" s="3"/>
      <c r="E991" s="3"/>
      <c r="F991" s="20"/>
    </row>
    <row r="992" spans="1:6" s="2" customFormat="1" ht="14.25">
      <c r="A992" s="35"/>
      <c r="B992" s="3"/>
      <c r="C992" s="3"/>
      <c r="D992" s="3"/>
      <c r="E992" s="3"/>
      <c r="F992" s="20"/>
    </row>
    <row r="993" spans="1:6" s="2" customFormat="1" ht="14.25">
      <c r="A993" s="35"/>
      <c r="B993" s="3"/>
      <c r="C993" s="3"/>
      <c r="D993" s="3"/>
      <c r="E993" s="3"/>
      <c r="F993" s="20"/>
    </row>
    <row r="994" spans="1:6" s="2" customFormat="1" ht="14.25">
      <c r="A994" s="35"/>
      <c r="B994" s="3"/>
      <c r="C994" s="3"/>
      <c r="D994" s="3"/>
      <c r="E994" s="3"/>
      <c r="F994" s="20"/>
    </row>
    <row r="995" spans="1:6" s="2" customFormat="1" ht="14.25">
      <c r="A995" s="35"/>
      <c r="B995" s="3"/>
      <c r="C995" s="3"/>
      <c r="D995" s="3"/>
      <c r="E995" s="3"/>
      <c r="F995" s="20"/>
    </row>
    <row r="996" spans="1:6" s="2" customFormat="1" ht="14.25">
      <c r="A996" s="35"/>
      <c r="B996" s="3"/>
      <c r="C996" s="3"/>
      <c r="D996" s="3"/>
      <c r="E996" s="3"/>
      <c r="F996" s="20"/>
    </row>
    <row r="997" spans="1:6" s="2" customFormat="1" ht="14.25">
      <c r="A997" s="35"/>
      <c r="B997" s="3"/>
      <c r="C997" s="3"/>
      <c r="D997" s="3"/>
      <c r="E997" s="3"/>
      <c r="F997" s="20"/>
    </row>
    <row r="998" spans="1:6" s="2" customFormat="1" ht="14.25">
      <c r="A998" s="35"/>
      <c r="B998" s="3"/>
      <c r="C998" s="3"/>
      <c r="D998" s="3"/>
      <c r="E998" s="3"/>
      <c r="F998" s="20"/>
    </row>
    <row r="999" spans="1:6" s="2" customFormat="1" ht="14.25">
      <c r="A999" s="35"/>
      <c r="B999" s="3"/>
      <c r="C999" s="3"/>
      <c r="D999" s="3"/>
      <c r="E999" s="3"/>
      <c r="F999" s="20"/>
    </row>
    <row r="1000" spans="1:6" s="2" customFormat="1" ht="14.25">
      <c r="A1000" s="35"/>
      <c r="B1000" s="3"/>
      <c r="C1000" s="3"/>
      <c r="D1000" s="3"/>
      <c r="E1000" s="3"/>
      <c r="F1000" s="20"/>
    </row>
    <row r="1001" spans="1:6" s="2" customFormat="1" ht="14.25">
      <c r="A1001" s="35"/>
      <c r="B1001" s="3"/>
      <c r="C1001" s="3"/>
      <c r="D1001" s="3"/>
      <c r="E1001" s="3"/>
      <c r="F1001" s="20"/>
    </row>
    <row r="1002" spans="1:6" s="2" customFormat="1" ht="14.25">
      <c r="A1002" s="35"/>
      <c r="B1002" s="3"/>
      <c r="C1002" s="3"/>
      <c r="D1002" s="3"/>
      <c r="E1002" s="3"/>
      <c r="F1002" s="20"/>
    </row>
    <row r="1003" spans="1:6" s="2" customFormat="1" ht="14.25">
      <c r="A1003" s="35"/>
      <c r="B1003" s="3"/>
      <c r="C1003" s="3"/>
      <c r="D1003" s="3"/>
      <c r="E1003" s="3"/>
      <c r="F1003" s="20"/>
    </row>
    <row r="1004" spans="1:6" s="2" customFormat="1" ht="14.25">
      <c r="A1004" s="35"/>
      <c r="B1004" s="3"/>
      <c r="C1004" s="3"/>
      <c r="D1004" s="3"/>
      <c r="E1004" s="3"/>
      <c r="F1004" s="20"/>
    </row>
    <row r="1005" spans="1:6" s="2" customFormat="1" ht="14.25">
      <c r="A1005" s="35"/>
      <c r="B1005" s="3"/>
      <c r="C1005" s="3"/>
      <c r="D1005" s="3"/>
      <c r="E1005" s="3"/>
      <c r="F1005" s="20"/>
    </row>
    <row r="1006" spans="1:6" s="2" customFormat="1" ht="14.25">
      <c r="A1006" s="35"/>
      <c r="B1006" s="3"/>
      <c r="C1006" s="3"/>
      <c r="D1006" s="3"/>
      <c r="E1006" s="3"/>
      <c r="F1006" s="20"/>
    </row>
    <row r="1007" spans="1:6" s="2" customFormat="1" ht="14.25">
      <c r="A1007" s="35"/>
      <c r="B1007" s="3"/>
      <c r="C1007" s="3"/>
      <c r="D1007" s="3"/>
      <c r="E1007" s="3"/>
      <c r="F1007" s="20"/>
    </row>
    <row r="1008" spans="1:6" s="2" customFormat="1" ht="14.25">
      <c r="A1008" s="35"/>
      <c r="B1008" s="3"/>
      <c r="C1008" s="3"/>
      <c r="D1008" s="3"/>
      <c r="E1008" s="3"/>
      <c r="F1008" s="20"/>
    </row>
    <row r="1009" spans="1:6" s="2" customFormat="1" ht="14.25">
      <c r="A1009" s="35"/>
      <c r="B1009" s="3"/>
      <c r="C1009" s="3"/>
      <c r="D1009" s="3"/>
      <c r="E1009" s="3"/>
      <c r="F1009" s="20"/>
    </row>
    <row r="1010" spans="1:6" s="2" customFormat="1" ht="14.25">
      <c r="A1010" s="35"/>
      <c r="B1010" s="3"/>
      <c r="C1010" s="3"/>
      <c r="D1010" s="3"/>
      <c r="E1010" s="3"/>
      <c r="F1010" s="20"/>
    </row>
    <row r="1011" spans="1:6" s="2" customFormat="1" ht="14.25">
      <c r="A1011" s="35"/>
      <c r="B1011" s="3"/>
      <c r="C1011" s="3"/>
      <c r="D1011" s="3"/>
      <c r="E1011" s="3"/>
      <c r="F1011" s="20"/>
    </row>
    <row r="1012" spans="1:6" s="2" customFormat="1" ht="14.25">
      <c r="A1012" s="35"/>
      <c r="B1012" s="3"/>
      <c r="C1012" s="3"/>
      <c r="D1012" s="3"/>
      <c r="E1012" s="3"/>
      <c r="F1012" s="20"/>
    </row>
    <row r="1013" spans="1:6" s="2" customFormat="1" ht="14.25">
      <c r="A1013" s="35"/>
      <c r="B1013" s="3"/>
      <c r="C1013" s="3"/>
      <c r="D1013" s="3"/>
      <c r="E1013" s="3"/>
      <c r="F1013" s="20"/>
    </row>
    <row r="1014" spans="1:6" s="2" customFormat="1" ht="14.25">
      <c r="A1014" s="35"/>
      <c r="B1014" s="3"/>
      <c r="C1014" s="3"/>
      <c r="D1014" s="3"/>
      <c r="E1014" s="3"/>
      <c r="F1014" s="20"/>
    </row>
    <row r="1015" spans="1:6" s="2" customFormat="1" ht="14.25">
      <c r="A1015" s="35"/>
      <c r="B1015" s="3"/>
      <c r="C1015" s="3"/>
      <c r="D1015" s="3"/>
      <c r="E1015" s="3"/>
      <c r="F1015" s="20"/>
    </row>
    <row r="1016" spans="1:6" s="2" customFormat="1" ht="14.25">
      <c r="A1016" s="35"/>
      <c r="B1016" s="3"/>
      <c r="C1016" s="3"/>
      <c r="D1016" s="3"/>
      <c r="E1016" s="3"/>
      <c r="F1016" s="20"/>
    </row>
    <row r="1017" spans="1:6" s="2" customFormat="1" ht="14.25">
      <c r="A1017" s="35"/>
      <c r="B1017" s="3"/>
      <c r="C1017" s="3"/>
      <c r="D1017" s="3"/>
      <c r="E1017" s="3"/>
      <c r="F1017" s="20"/>
    </row>
    <row r="1018" spans="1:6" s="2" customFormat="1" ht="14.25">
      <c r="A1018" s="35"/>
      <c r="B1018" s="3"/>
      <c r="C1018" s="3"/>
      <c r="D1018" s="3"/>
      <c r="E1018" s="3"/>
      <c r="F1018" s="20"/>
    </row>
    <row r="1019" spans="1:6" s="2" customFormat="1" ht="14.25">
      <c r="A1019" s="35"/>
      <c r="B1019" s="3"/>
      <c r="C1019" s="3"/>
      <c r="D1019" s="3"/>
      <c r="E1019" s="3"/>
      <c r="F1019" s="20"/>
    </row>
    <row r="1020" spans="1:6" s="2" customFormat="1" ht="14.25">
      <c r="A1020" s="35"/>
      <c r="B1020" s="3"/>
      <c r="C1020" s="3"/>
      <c r="D1020" s="3"/>
      <c r="E1020" s="3"/>
      <c r="F1020" s="20"/>
    </row>
    <row r="1021" spans="1:6" s="2" customFormat="1" ht="14.25">
      <c r="A1021" s="35"/>
      <c r="B1021" s="3"/>
      <c r="C1021" s="3"/>
      <c r="D1021" s="3"/>
      <c r="E1021" s="3"/>
      <c r="F1021" s="20"/>
    </row>
    <row r="1022" spans="1:6" s="2" customFormat="1" ht="14.25">
      <c r="A1022" s="35"/>
      <c r="B1022" s="3"/>
      <c r="C1022" s="3"/>
      <c r="D1022" s="3"/>
      <c r="E1022" s="3"/>
      <c r="F1022" s="20"/>
    </row>
    <row r="1023" spans="1:6" s="2" customFormat="1" ht="14.25">
      <c r="A1023" s="35"/>
      <c r="B1023" s="3"/>
      <c r="C1023" s="3"/>
      <c r="D1023" s="3"/>
      <c r="E1023" s="3"/>
      <c r="F1023" s="20"/>
    </row>
    <row r="1024" spans="1:6" s="2" customFormat="1" ht="14.25">
      <c r="A1024" s="35"/>
      <c r="B1024" s="3"/>
      <c r="C1024" s="3"/>
      <c r="D1024" s="3"/>
      <c r="E1024" s="3"/>
      <c r="F1024" s="20"/>
    </row>
    <row r="1025" spans="1:6" s="2" customFormat="1" ht="14.25">
      <c r="A1025" s="35"/>
      <c r="B1025" s="3"/>
      <c r="C1025" s="3"/>
      <c r="D1025" s="3"/>
      <c r="E1025" s="3"/>
      <c r="F1025" s="20"/>
    </row>
    <row r="1026" spans="1:6" s="2" customFormat="1" ht="14.25">
      <c r="A1026" s="35"/>
      <c r="B1026" s="3"/>
      <c r="C1026" s="3"/>
      <c r="D1026" s="3"/>
      <c r="E1026" s="3"/>
      <c r="F1026" s="20"/>
    </row>
    <row r="1027" spans="1:6" s="2" customFormat="1" ht="14.25">
      <c r="A1027" s="35"/>
      <c r="B1027" s="3"/>
      <c r="C1027" s="3"/>
      <c r="D1027" s="3"/>
      <c r="E1027" s="3"/>
      <c r="F1027" s="20"/>
    </row>
    <row r="1028" spans="1:6" s="2" customFormat="1" ht="14.25">
      <c r="A1028" s="35"/>
      <c r="B1028" s="3"/>
      <c r="C1028" s="3"/>
      <c r="D1028" s="3"/>
      <c r="E1028" s="3"/>
      <c r="F1028" s="20"/>
    </row>
    <row r="1029" spans="1:6" s="2" customFormat="1" ht="14.25">
      <c r="A1029" s="35"/>
      <c r="B1029" s="3"/>
      <c r="C1029" s="3"/>
      <c r="D1029" s="3"/>
      <c r="E1029" s="3"/>
      <c r="F1029" s="20"/>
    </row>
    <row r="1030" spans="1:6" s="2" customFormat="1" ht="14.25">
      <c r="A1030" s="35"/>
      <c r="B1030" s="3"/>
      <c r="C1030" s="3"/>
      <c r="D1030" s="3"/>
      <c r="E1030" s="3"/>
      <c r="F1030" s="20"/>
    </row>
    <row r="1031" spans="1:6" s="2" customFormat="1" ht="14.25">
      <c r="A1031" s="35"/>
      <c r="B1031" s="3"/>
      <c r="C1031" s="3"/>
      <c r="D1031" s="3"/>
      <c r="E1031" s="3"/>
      <c r="F1031" s="20"/>
    </row>
    <row r="1032" spans="1:6" s="2" customFormat="1" ht="14.25">
      <c r="A1032" s="35"/>
      <c r="B1032" s="3"/>
      <c r="C1032" s="3"/>
      <c r="D1032" s="3"/>
      <c r="E1032" s="3"/>
      <c r="F1032" s="20"/>
    </row>
    <row r="1033" spans="1:6" s="2" customFormat="1" ht="14.25">
      <c r="A1033" s="35"/>
      <c r="B1033" s="3"/>
      <c r="C1033" s="3"/>
      <c r="D1033" s="3"/>
      <c r="E1033" s="3"/>
      <c r="F1033" s="20"/>
    </row>
    <row r="1034" spans="1:6" s="2" customFormat="1" ht="14.25">
      <c r="A1034" s="35"/>
      <c r="B1034" s="3"/>
      <c r="C1034" s="3"/>
      <c r="D1034" s="3"/>
      <c r="E1034" s="3"/>
      <c r="F1034" s="20"/>
    </row>
    <row r="1035" spans="1:6" s="2" customFormat="1" ht="14.25">
      <c r="A1035" s="35"/>
      <c r="B1035" s="3"/>
      <c r="C1035" s="3"/>
      <c r="D1035" s="3"/>
      <c r="E1035" s="3"/>
      <c r="F1035" s="20"/>
    </row>
    <row r="1036" spans="1:6" s="2" customFormat="1" ht="14.25">
      <c r="A1036" s="35"/>
      <c r="B1036" s="3"/>
      <c r="C1036" s="3"/>
      <c r="D1036" s="3"/>
      <c r="E1036" s="3"/>
      <c r="F1036" s="20"/>
    </row>
    <row r="1037" spans="1:6" s="2" customFormat="1" ht="14.25">
      <c r="A1037" s="35"/>
      <c r="B1037" s="3"/>
      <c r="C1037" s="3"/>
      <c r="D1037" s="3"/>
      <c r="E1037" s="3"/>
      <c r="F1037" s="20"/>
    </row>
    <row r="1038" spans="1:6" s="2" customFormat="1" ht="14.25">
      <c r="A1038" s="35"/>
      <c r="B1038" s="3"/>
      <c r="C1038" s="3"/>
      <c r="D1038" s="3"/>
      <c r="E1038" s="3"/>
      <c r="F1038" s="20"/>
    </row>
    <row r="1039" spans="1:6" s="2" customFormat="1" ht="14.25">
      <c r="A1039" s="35"/>
      <c r="B1039" s="3"/>
      <c r="C1039" s="3"/>
      <c r="D1039" s="3"/>
      <c r="E1039" s="3"/>
      <c r="F1039" s="20"/>
    </row>
    <row r="1040" spans="1:6" s="2" customFormat="1" ht="14.25">
      <c r="A1040" s="35"/>
      <c r="B1040" s="3"/>
      <c r="C1040" s="3"/>
      <c r="D1040" s="3"/>
      <c r="E1040" s="3"/>
      <c r="F1040" s="20"/>
    </row>
    <row r="1041" spans="1:6" s="2" customFormat="1" ht="14.25">
      <c r="A1041" s="35"/>
      <c r="B1041" s="3"/>
      <c r="C1041" s="3"/>
      <c r="D1041" s="3"/>
      <c r="E1041" s="3"/>
      <c r="F1041" s="20"/>
    </row>
    <row r="1042" spans="1:6" s="2" customFormat="1" ht="14.25">
      <c r="A1042" s="35"/>
      <c r="B1042" s="3"/>
      <c r="C1042" s="3"/>
      <c r="D1042" s="3"/>
      <c r="E1042" s="3"/>
      <c r="F1042" s="20"/>
    </row>
    <row r="1043" spans="1:6" s="2" customFormat="1" ht="14.25">
      <c r="A1043" s="35"/>
      <c r="B1043" s="3"/>
      <c r="C1043" s="3"/>
      <c r="D1043" s="3"/>
      <c r="E1043" s="3"/>
      <c r="F1043" s="20"/>
    </row>
    <row r="1044" spans="1:6" s="2" customFormat="1" ht="14.25">
      <c r="A1044" s="35"/>
      <c r="B1044" s="3"/>
      <c r="C1044" s="3"/>
      <c r="D1044" s="3"/>
      <c r="E1044" s="3"/>
      <c r="F1044" s="20"/>
    </row>
    <row r="1045" spans="1:6" s="2" customFormat="1" ht="14.25">
      <c r="A1045" s="35"/>
      <c r="B1045" s="3"/>
      <c r="C1045" s="3"/>
      <c r="D1045" s="3"/>
      <c r="E1045" s="3"/>
      <c r="F1045" s="20"/>
    </row>
    <row r="1046" spans="1:6" s="2" customFormat="1" ht="14.25">
      <c r="A1046" s="35"/>
      <c r="B1046" s="3"/>
      <c r="C1046" s="3"/>
      <c r="D1046" s="3"/>
      <c r="E1046" s="3"/>
      <c r="F1046" s="20"/>
    </row>
    <row r="1047" spans="1:6" s="2" customFormat="1" ht="14.25">
      <c r="A1047" s="35"/>
      <c r="B1047" s="3"/>
      <c r="C1047" s="3"/>
      <c r="D1047" s="3"/>
      <c r="E1047" s="3"/>
      <c r="F1047" s="20"/>
    </row>
    <row r="1048" spans="1:6" s="2" customFormat="1" ht="14.25">
      <c r="A1048" s="35"/>
      <c r="B1048" s="3"/>
      <c r="C1048" s="3"/>
      <c r="D1048" s="3"/>
      <c r="E1048" s="3"/>
      <c r="F1048" s="20"/>
    </row>
    <row r="1049" spans="1:6" s="2" customFormat="1" ht="14.25">
      <c r="A1049" s="35"/>
      <c r="B1049" s="3"/>
      <c r="C1049" s="3"/>
      <c r="D1049" s="3"/>
      <c r="E1049" s="3"/>
      <c r="F1049" s="20"/>
    </row>
    <row r="1050" spans="1:6" s="2" customFormat="1" ht="14.25">
      <c r="A1050" s="35"/>
      <c r="B1050" s="3"/>
      <c r="C1050" s="3"/>
      <c r="D1050" s="3"/>
      <c r="E1050" s="3"/>
      <c r="F1050" s="20"/>
    </row>
    <row r="1051" spans="1:6" s="2" customFormat="1" ht="14.25">
      <c r="A1051" s="35"/>
      <c r="B1051" s="3"/>
      <c r="C1051" s="3"/>
      <c r="D1051" s="3"/>
      <c r="E1051" s="3"/>
      <c r="F1051" s="20"/>
    </row>
    <row r="1052" spans="1:6" s="2" customFormat="1" ht="14.25">
      <c r="A1052" s="35"/>
      <c r="B1052" s="3"/>
      <c r="C1052" s="3"/>
      <c r="D1052" s="3"/>
      <c r="E1052" s="3"/>
      <c r="F1052" s="20"/>
    </row>
    <row r="1053" spans="1:6" s="2" customFormat="1" ht="14.25">
      <c r="A1053" s="35"/>
      <c r="B1053" s="3"/>
      <c r="C1053" s="3"/>
      <c r="D1053" s="3"/>
      <c r="E1053" s="3"/>
      <c r="F1053" s="20"/>
    </row>
    <row r="1054" spans="1:6" s="2" customFormat="1" ht="14.25">
      <c r="A1054" s="35"/>
      <c r="B1054" s="3"/>
      <c r="C1054" s="3"/>
      <c r="D1054" s="3"/>
      <c r="E1054" s="3"/>
      <c r="F1054" s="20"/>
    </row>
    <row r="1055" spans="1:6" s="2" customFormat="1" ht="14.25">
      <c r="A1055" s="35"/>
      <c r="B1055" s="3"/>
      <c r="C1055" s="3"/>
      <c r="D1055" s="3"/>
      <c r="E1055" s="3"/>
      <c r="F1055" s="20"/>
    </row>
    <row r="1056" spans="1:6" s="2" customFormat="1" ht="14.25">
      <c r="A1056" s="35"/>
      <c r="B1056" s="3"/>
      <c r="C1056" s="3"/>
      <c r="D1056" s="3"/>
      <c r="E1056" s="3"/>
      <c r="F1056" s="20"/>
    </row>
    <row r="1057" spans="1:6" s="2" customFormat="1" ht="14.25">
      <c r="A1057" s="35"/>
      <c r="B1057" s="3"/>
      <c r="C1057" s="3"/>
      <c r="D1057" s="3"/>
      <c r="E1057" s="3"/>
      <c r="F1057" s="20"/>
    </row>
    <row r="1058" spans="1:6" s="2" customFormat="1" ht="14.25">
      <c r="A1058" s="35"/>
      <c r="B1058" s="3"/>
      <c r="C1058" s="3"/>
      <c r="D1058" s="3"/>
      <c r="E1058" s="3"/>
      <c r="F1058" s="20"/>
    </row>
    <row r="1059" spans="1:6" s="2" customFormat="1" ht="14.25">
      <c r="A1059" s="35"/>
      <c r="B1059" s="3"/>
      <c r="C1059" s="3"/>
      <c r="D1059" s="3"/>
      <c r="E1059" s="3"/>
      <c r="F1059" s="20"/>
    </row>
    <row r="1060" spans="1:6" s="2" customFormat="1" ht="14.25">
      <c r="A1060" s="35"/>
      <c r="B1060" s="3"/>
      <c r="C1060" s="3"/>
      <c r="D1060" s="3"/>
      <c r="E1060" s="3"/>
      <c r="F1060" s="20"/>
    </row>
    <row r="1061" spans="1:6" s="2" customFormat="1" ht="14.25">
      <c r="A1061" s="35"/>
      <c r="B1061" s="3"/>
      <c r="C1061" s="3"/>
      <c r="D1061" s="3"/>
      <c r="E1061" s="3"/>
      <c r="F1061" s="20"/>
    </row>
    <row r="1062" spans="1:6" s="2" customFormat="1" ht="14.25">
      <c r="A1062" s="35"/>
      <c r="B1062" s="3"/>
      <c r="C1062" s="3"/>
      <c r="D1062" s="3"/>
      <c r="E1062" s="3"/>
      <c r="F1062" s="20"/>
    </row>
    <row r="1063" spans="1:6" s="2" customFormat="1" ht="14.25">
      <c r="A1063" s="35"/>
      <c r="B1063" s="3"/>
      <c r="C1063" s="3"/>
      <c r="D1063" s="3"/>
      <c r="E1063" s="3"/>
      <c r="F1063" s="20"/>
    </row>
    <row r="1064" spans="1:6" s="2" customFormat="1" ht="14.25">
      <c r="A1064" s="35"/>
      <c r="B1064" s="3"/>
      <c r="C1064" s="3"/>
      <c r="D1064" s="3"/>
      <c r="E1064" s="3"/>
      <c r="F1064" s="20"/>
    </row>
    <row r="1065" spans="1:6" s="2" customFormat="1" ht="14.25">
      <c r="A1065" s="35"/>
      <c r="B1065" s="3"/>
      <c r="C1065" s="3"/>
      <c r="D1065" s="3"/>
      <c r="E1065" s="3"/>
      <c r="F1065" s="20"/>
    </row>
    <row r="1066" spans="1:6" s="2" customFormat="1" ht="14.25">
      <c r="A1066" s="35"/>
      <c r="B1066" s="3"/>
      <c r="C1066" s="3"/>
      <c r="D1066" s="3"/>
      <c r="E1066" s="3"/>
      <c r="F1066" s="20"/>
    </row>
    <row r="1067" spans="1:6" s="2" customFormat="1" ht="14.25">
      <c r="A1067" s="35"/>
      <c r="B1067" s="3"/>
      <c r="C1067" s="3"/>
      <c r="D1067" s="3"/>
      <c r="E1067" s="3"/>
      <c r="F1067" s="20"/>
    </row>
    <row r="1068" spans="1:6" s="2" customFormat="1" ht="14.25">
      <c r="A1068" s="35"/>
      <c r="B1068" s="3"/>
      <c r="C1068" s="3"/>
      <c r="D1068" s="3"/>
      <c r="E1068" s="3"/>
      <c r="F1068" s="20"/>
    </row>
    <row r="1069" spans="1:6" s="2" customFormat="1" ht="14.25">
      <c r="A1069" s="35"/>
      <c r="B1069" s="3"/>
      <c r="C1069" s="3"/>
      <c r="D1069" s="3"/>
      <c r="E1069" s="3"/>
      <c r="F1069" s="20"/>
    </row>
    <row r="1070" spans="1:6" s="2" customFormat="1" ht="14.25">
      <c r="A1070" s="35"/>
      <c r="B1070" s="3"/>
      <c r="C1070" s="3"/>
      <c r="D1070" s="3"/>
      <c r="E1070" s="3"/>
      <c r="F1070" s="20"/>
    </row>
    <row r="1071" spans="1:6" s="2" customFormat="1" ht="14.25">
      <c r="A1071" s="35"/>
      <c r="B1071" s="3"/>
      <c r="C1071" s="3"/>
      <c r="D1071" s="3"/>
      <c r="E1071" s="3"/>
      <c r="F1071" s="20"/>
    </row>
    <row r="1072" spans="1:6" s="2" customFormat="1" ht="14.25">
      <c r="A1072" s="35"/>
      <c r="B1072" s="3"/>
      <c r="C1072" s="3"/>
      <c r="D1072" s="3"/>
      <c r="E1072" s="3"/>
      <c r="F1072" s="20"/>
    </row>
    <row r="1073" spans="1:6" s="2" customFormat="1" ht="14.25">
      <c r="A1073" s="35"/>
      <c r="B1073" s="3"/>
      <c r="C1073" s="3"/>
      <c r="D1073" s="3"/>
      <c r="E1073" s="3"/>
      <c r="F1073" s="20"/>
    </row>
    <row r="1074" spans="1:6" s="2" customFormat="1" ht="14.25">
      <c r="A1074" s="35"/>
      <c r="B1074" s="3"/>
      <c r="C1074" s="3"/>
      <c r="D1074" s="3"/>
      <c r="E1074" s="3"/>
      <c r="F1074" s="20"/>
    </row>
    <row r="1075" spans="1:6" s="2" customFormat="1" ht="14.25">
      <c r="A1075" s="35"/>
      <c r="B1075" s="3"/>
      <c r="C1075" s="3"/>
      <c r="D1075" s="3"/>
      <c r="E1075" s="3"/>
      <c r="F1075" s="20"/>
    </row>
    <row r="1076" spans="1:6" s="2" customFormat="1" ht="14.25">
      <c r="A1076" s="35"/>
      <c r="B1076" s="3"/>
      <c r="C1076" s="3"/>
      <c r="D1076" s="3"/>
      <c r="E1076" s="3"/>
      <c r="F1076" s="20"/>
    </row>
    <row r="1077" spans="1:6" s="2" customFormat="1" ht="14.25">
      <c r="A1077" s="35"/>
      <c r="B1077" s="3"/>
      <c r="C1077" s="3"/>
      <c r="D1077" s="3"/>
      <c r="E1077" s="3"/>
      <c r="F1077" s="20"/>
    </row>
    <row r="1078" spans="1:6" s="2" customFormat="1" ht="14.25">
      <c r="A1078" s="35"/>
      <c r="B1078" s="3"/>
      <c r="C1078" s="3"/>
      <c r="D1078" s="3"/>
      <c r="E1078" s="3"/>
      <c r="F1078" s="20"/>
    </row>
    <row r="1079" spans="1:6" s="2" customFormat="1" ht="14.25">
      <c r="A1079" s="35"/>
      <c r="B1079" s="3"/>
      <c r="C1079" s="3"/>
      <c r="D1079" s="3"/>
      <c r="E1079" s="3"/>
      <c r="F1079" s="20"/>
    </row>
    <row r="1080" spans="1:6" s="2" customFormat="1" ht="14.25">
      <c r="A1080" s="35"/>
      <c r="B1080" s="3"/>
      <c r="C1080" s="3"/>
      <c r="D1080" s="3"/>
      <c r="E1080" s="3"/>
      <c r="F1080" s="20"/>
    </row>
    <row r="1081" spans="1:6" s="2" customFormat="1" ht="14.25">
      <c r="A1081" s="35"/>
      <c r="B1081" s="3"/>
      <c r="C1081" s="3"/>
      <c r="D1081" s="3"/>
      <c r="E1081" s="3"/>
      <c r="F1081" s="20"/>
    </row>
    <row r="1082" spans="1:6" s="2" customFormat="1" ht="14.25">
      <c r="A1082" s="35"/>
      <c r="B1082" s="3"/>
      <c r="C1082" s="3"/>
      <c r="D1082" s="3"/>
      <c r="E1082" s="3"/>
      <c r="F1082" s="20"/>
    </row>
    <row r="1083" spans="1:6" s="2" customFormat="1" ht="14.25">
      <c r="A1083" s="35"/>
      <c r="B1083" s="3"/>
      <c r="C1083" s="3"/>
      <c r="D1083" s="3"/>
      <c r="E1083" s="3"/>
      <c r="F1083" s="20"/>
    </row>
    <row r="1084" spans="1:6" s="2" customFormat="1" ht="14.25">
      <c r="A1084" s="35"/>
      <c r="B1084" s="3"/>
      <c r="C1084" s="3"/>
      <c r="D1084" s="3"/>
      <c r="E1084" s="3"/>
      <c r="F1084" s="20"/>
    </row>
    <row r="1085" spans="1:6" s="2" customFormat="1" ht="14.25">
      <c r="A1085" s="35"/>
      <c r="B1085" s="3"/>
      <c r="C1085" s="3"/>
      <c r="D1085" s="3"/>
      <c r="E1085" s="3"/>
      <c r="F1085" s="20"/>
    </row>
    <row r="1086" spans="1:6" s="2" customFormat="1" ht="14.25">
      <c r="A1086" s="35"/>
      <c r="B1086" s="3"/>
      <c r="C1086" s="3"/>
      <c r="D1086" s="3"/>
      <c r="E1086" s="3"/>
      <c r="F1086" s="20"/>
    </row>
    <row r="1087" spans="1:6" s="2" customFormat="1" ht="14.25">
      <c r="A1087" s="35"/>
      <c r="B1087" s="3"/>
      <c r="C1087" s="3"/>
      <c r="D1087" s="3"/>
      <c r="E1087" s="3"/>
      <c r="F1087" s="20"/>
    </row>
    <row r="1088" spans="1:6" s="2" customFormat="1" ht="14.25">
      <c r="A1088" s="35"/>
      <c r="B1088" s="3"/>
      <c r="C1088" s="3"/>
      <c r="D1088" s="3"/>
      <c r="E1088" s="3"/>
      <c r="F1088" s="20"/>
    </row>
    <row r="1089" spans="1:6" s="2" customFormat="1" ht="14.25">
      <c r="A1089" s="35"/>
      <c r="B1089" s="3"/>
      <c r="C1089" s="3"/>
      <c r="D1089" s="3"/>
      <c r="E1089" s="3"/>
      <c r="F1089" s="20"/>
    </row>
    <row r="1090" spans="1:6" s="2" customFormat="1" ht="14.25">
      <c r="A1090" s="35"/>
      <c r="B1090" s="3"/>
      <c r="C1090" s="3"/>
      <c r="D1090" s="3"/>
      <c r="E1090" s="3"/>
      <c r="F1090" s="20"/>
    </row>
    <row r="1091" spans="1:6" s="2" customFormat="1" ht="14.25">
      <c r="A1091" s="35"/>
      <c r="B1091" s="3"/>
      <c r="C1091" s="3"/>
      <c r="D1091" s="3"/>
      <c r="E1091" s="3"/>
      <c r="F1091" s="20"/>
    </row>
    <row r="1092" spans="1:6" s="2" customFormat="1" ht="14.25">
      <c r="A1092" s="35"/>
      <c r="B1092" s="3"/>
      <c r="C1092" s="3"/>
      <c r="D1092" s="3"/>
      <c r="E1092" s="3"/>
      <c r="F1092" s="20"/>
    </row>
    <row r="1093" spans="1:6" s="2" customFormat="1" ht="14.25">
      <c r="A1093" s="35"/>
      <c r="B1093" s="3"/>
      <c r="C1093" s="3"/>
      <c r="D1093" s="3"/>
      <c r="E1093" s="3"/>
      <c r="F1093" s="20"/>
    </row>
    <row r="1094" spans="1:6" s="2" customFormat="1" ht="14.25">
      <c r="A1094" s="35"/>
      <c r="B1094" s="3"/>
      <c r="C1094" s="3"/>
      <c r="D1094" s="3"/>
      <c r="E1094" s="3"/>
      <c r="F1094" s="20"/>
    </row>
    <row r="1095" spans="1:6" s="2" customFormat="1" ht="14.25">
      <c r="A1095" s="35"/>
      <c r="B1095" s="3"/>
      <c r="C1095" s="3"/>
      <c r="D1095" s="3"/>
      <c r="E1095" s="3"/>
      <c r="F1095" s="20"/>
    </row>
    <row r="1096" spans="1:6" s="2" customFormat="1" ht="14.25">
      <c r="A1096" s="35"/>
      <c r="B1096" s="3"/>
      <c r="C1096" s="3"/>
      <c r="D1096" s="3"/>
      <c r="E1096" s="3"/>
      <c r="F1096" s="20"/>
    </row>
    <row r="1097" spans="1:6" s="2" customFormat="1" ht="14.25">
      <c r="A1097" s="35"/>
      <c r="B1097" s="3"/>
      <c r="C1097" s="3"/>
      <c r="D1097" s="3"/>
      <c r="E1097" s="3"/>
      <c r="F1097" s="20"/>
    </row>
    <row r="1098" spans="1:6" s="2" customFormat="1" ht="14.25">
      <c r="A1098" s="35"/>
      <c r="B1098" s="3"/>
      <c r="C1098" s="3"/>
      <c r="D1098" s="3"/>
      <c r="E1098" s="3"/>
      <c r="F1098" s="20"/>
    </row>
    <row r="1099" spans="1:6" s="2" customFormat="1" ht="14.25">
      <c r="A1099" s="35"/>
      <c r="B1099" s="3"/>
      <c r="C1099" s="3"/>
      <c r="D1099" s="3"/>
      <c r="E1099" s="3"/>
      <c r="F1099" s="20"/>
    </row>
    <row r="1100" spans="1:6" s="2" customFormat="1" ht="14.25">
      <c r="A1100" s="35"/>
      <c r="B1100" s="3"/>
      <c r="C1100" s="3"/>
      <c r="D1100" s="3"/>
      <c r="E1100" s="3"/>
      <c r="F1100" s="20"/>
    </row>
    <row r="1101" spans="1:6" s="2" customFormat="1" ht="14.25">
      <c r="A1101" s="35"/>
      <c r="B1101" s="3"/>
      <c r="C1101" s="3"/>
      <c r="D1101" s="3"/>
      <c r="E1101" s="3"/>
      <c r="F1101" s="20"/>
    </row>
    <row r="1102" spans="1:6" s="2" customFormat="1" ht="14.25">
      <c r="A1102" s="35"/>
      <c r="B1102" s="3"/>
      <c r="C1102" s="3"/>
      <c r="D1102" s="3"/>
      <c r="E1102" s="3"/>
      <c r="F1102" s="20"/>
    </row>
    <row r="1103" spans="1:6" s="2" customFormat="1" ht="14.25">
      <c r="A1103" s="35"/>
      <c r="B1103" s="3"/>
      <c r="C1103" s="3"/>
      <c r="D1103" s="3"/>
      <c r="E1103" s="3"/>
      <c r="F1103" s="20"/>
    </row>
    <row r="1104" spans="1:6" s="2" customFormat="1" ht="14.25">
      <c r="A1104" s="35"/>
      <c r="B1104" s="3"/>
      <c r="C1104" s="3"/>
      <c r="D1104" s="3"/>
      <c r="E1104" s="3"/>
      <c r="F1104" s="20"/>
    </row>
    <row r="1105" spans="1:6" s="2" customFormat="1" ht="14.25">
      <c r="A1105" s="35"/>
      <c r="B1105" s="3"/>
      <c r="C1105" s="3"/>
      <c r="D1105" s="3"/>
      <c r="E1105" s="3"/>
      <c r="F1105" s="20"/>
    </row>
    <row r="1106" spans="1:6" s="2" customFormat="1" ht="14.25">
      <c r="A1106" s="35"/>
      <c r="B1106" s="3"/>
      <c r="C1106" s="3"/>
      <c r="D1106" s="3"/>
      <c r="E1106" s="3"/>
      <c r="F1106" s="20"/>
    </row>
    <row r="1107" spans="1:9" s="2" customFormat="1" ht="14.25">
      <c r="A1107" s="35"/>
      <c r="B1107" s="3"/>
      <c r="C1107" s="3"/>
      <c r="D1107" s="3"/>
      <c r="E1107" s="3"/>
      <c r="F1107" s="20"/>
      <c r="G1107" s="1"/>
      <c r="H1107" s="1"/>
      <c r="I1107" s="1"/>
    </row>
    <row r="1108" spans="1:9" s="2" customFormat="1" ht="14.25">
      <c r="A1108" s="35"/>
      <c r="B1108" s="3"/>
      <c r="C1108" s="3"/>
      <c r="D1108" s="3"/>
      <c r="E1108" s="3"/>
      <c r="F1108" s="20"/>
      <c r="G1108" s="1"/>
      <c r="H1108" s="1"/>
      <c r="I1108" s="1"/>
    </row>
  </sheetData>
  <sheetProtection sheet="1" objects="1" scenarios="1"/>
  <printOptions horizontalCentered="1" verticalCentered="1"/>
  <pageMargins left="0" right="0" top="0" bottom="0" header="0.5118110236220472" footer="0.5118110236220472"/>
  <pageSetup fitToHeight="4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7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8.796875" defaultRowHeight="15"/>
  <cols>
    <col min="1" max="1" width="3.3984375" style="3" customWidth="1"/>
    <col min="2" max="2" width="29.69921875" style="3" customWidth="1"/>
    <col min="3" max="3" width="32.5" style="3" customWidth="1"/>
    <col min="4" max="4" width="2.19921875" style="3" customWidth="1"/>
    <col min="5" max="5" width="4.59765625" style="1" customWidth="1"/>
    <col min="6" max="6" width="3.59765625" style="1" customWidth="1"/>
    <col min="7" max="7" width="55.5" style="1" customWidth="1"/>
    <col min="8" max="8" width="6.59765625" style="1" customWidth="1"/>
    <col min="9" max="9" width="3.09765625" style="1" customWidth="1"/>
    <col min="10" max="10" width="3.5" style="1" bestFit="1" customWidth="1"/>
    <col min="11" max="11" width="30.19921875" style="1" customWidth="1"/>
    <col min="12" max="12" width="15.59765625" style="1" customWidth="1"/>
    <col min="13" max="13" width="28.09765625" style="1" customWidth="1"/>
    <col min="14" max="14" width="37.69921875" style="1" customWidth="1"/>
    <col min="15" max="15" width="16.19921875" style="1" customWidth="1"/>
    <col min="16" max="16" width="14.3984375" style="1" customWidth="1"/>
    <col min="17" max="17" width="12.19921875" style="163" customWidth="1"/>
    <col min="18" max="16384" width="10.59765625" style="1" customWidth="1"/>
  </cols>
  <sheetData>
    <row r="1" spans="1:19" s="68" customFormat="1" ht="34.5" customHeight="1">
      <c r="A1" s="34" t="s">
        <v>39</v>
      </c>
      <c r="B1" s="21"/>
      <c r="C1" s="21"/>
      <c r="D1" s="56"/>
      <c r="E1" s="177" t="s">
        <v>5</v>
      </c>
      <c r="F1" s="178"/>
      <c r="G1" s="179"/>
      <c r="H1" s="67">
        <f>'記入用1'!F12</f>
        <v>0</v>
      </c>
      <c r="I1" s="33"/>
      <c r="J1" s="33"/>
      <c r="K1" s="21"/>
      <c r="L1" s="21"/>
      <c r="M1" s="21"/>
      <c r="N1" s="21"/>
      <c r="O1" s="21"/>
      <c r="P1" s="21"/>
      <c r="Q1" s="157"/>
      <c r="R1" s="21"/>
      <c r="S1" s="21"/>
    </row>
    <row r="2" spans="1:19" s="68" customFormat="1" ht="21.75" customHeight="1">
      <c r="A2" s="21"/>
      <c r="B2" s="21"/>
      <c r="C2" s="21"/>
      <c r="D2" s="56"/>
      <c r="E2" s="171" t="s">
        <v>40</v>
      </c>
      <c r="F2" s="172"/>
      <c r="G2" s="173"/>
      <c r="H2" s="21"/>
      <c r="I2" s="21"/>
      <c r="J2" s="21"/>
      <c r="K2" s="21"/>
      <c r="L2" s="21"/>
      <c r="M2" s="21"/>
      <c r="N2" s="21"/>
      <c r="O2" s="21"/>
      <c r="P2" s="21"/>
      <c r="Q2" s="157"/>
      <c r="R2" s="21"/>
      <c r="S2" s="21"/>
    </row>
    <row r="3" spans="1:19" s="69" customFormat="1" ht="21.75" customHeight="1">
      <c r="A3" s="22"/>
      <c r="B3" s="22"/>
      <c r="C3" s="22"/>
      <c r="D3" s="56"/>
      <c r="E3" s="174" t="s">
        <v>27</v>
      </c>
      <c r="F3" s="175"/>
      <c r="G3" s="176"/>
      <c r="H3" s="22" t="s">
        <v>41</v>
      </c>
      <c r="I3" s="22"/>
      <c r="J3" s="22"/>
      <c r="K3" s="22"/>
      <c r="L3" s="22"/>
      <c r="M3" s="22"/>
      <c r="N3" s="22"/>
      <c r="O3" s="22"/>
      <c r="P3" s="22"/>
      <c r="Q3" s="158"/>
      <c r="R3" s="22"/>
      <c r="S3" s="22"/>
    </row>
    <row r="4" spans="1:19" s="69" customFormat="1" ht="21.75" customHeight="1">
      <c r="A4" s="52"/>
      <c r="B4" s="53"/>
      <c r="C4" s="25"/>
      <c r="D4" s="54"/>
      <c r="E4" s="25"/>
      <c r="F4" s="25"/>
      <c r="G4" s="25"/>
      <c r="H4" s="31" t="s">
        <v>301</v>
      </c>
      <c r="I4" s="25"/>
      <c r="J4" s="25"/>
      <c r="K4" s="25"/>
      <c r="L4" s="22"/>
      <c r="M4" s="22"/>
      <c r="N4" s="22"/>
      <c r="O4" s="22"/>
      <c r="P4" s="22"/>
      <c r="Q4" s="158"/>
      <c r="R4" s="22"/>
      <c r="S4" s="22"/>
    </row>
    <row r="5" spans="1:19" s="9" customFormat="1" ht="49.5" customHeight="1">
      <c r="A5" s="29"/>
      <c r="B5" s="18"/>
      <c r="C5" s="18"/>
      <c r="D5" s="153"/>
      <c r="E5" s="151" t="s">
        <v>42</v>
      </c>
      <c r="F5" s="12" t="s">
        <v>43</v>
      </c>
      <c r="G5" s="11" t="s">
        <v>3</v>
      </c>
      <c r="H5" s="11" t="s">
        <v>44</v>
      </c>
      <c r="I5" s="12" t="s">
        <v>32</v>
      </c>
      <c r="J5" s="12" t="s">
        <v>33</v>
      </c>
      <c r="K5" s="12" t="s">
        <v>1</v>
      </c>
      <c r="L5" s="12" t="s">
        <v>0</v>
      </c>
      <c r="M5" s="12" t="s">
        <v>45</v>
      </c>
      <c r="N5" s="13" t="s">
        <v>47</v>
      </c>
      <c r="O5" s="12" t="s">
        <v>46</v>
      </c>
      <c r="P5" s="18"/>
      <c r="Q5" s="159"/>
      <c r="R5" s="18"/>
      <c r="S5" s="18"/>
    </row>
    <row r="6" spans="1:19" s="9" customFormat="1" ht="19.5" customHeight="1">
      <c r="A6" s="24"/>
      <c r="B6" s="23"/>
      <c r="C6" s="55" t="s">
        <v>48</v>
      </c>
      <c r="D6" s="28"/>
      <c r="E6" s="152">
        <v>66</v>
      </c>
      <c r="F6" s="12" t="s">
        <v>49</v>
      </c>
      <c r="G6" s="14" t="s">
        <v>50</v>
      </c>
      <c r="H6" s="14">
        <v>2003</v>
      </c>
      <c r="I6" s="14">
        <v>1</v>
      </c>
      <c r="J6" s="14">
        <v>12</v>
      </c>
      <c r="K6" s="14" t="s">
        <v>51</v>
      </c>
      <c r="L6" s="87" t="s">
        <v>4</v>
      </c>
      <c r="M6" s="14" t="s">
        <v>52</v>
      </c>
      <c r="N6" s="15" t="s">
        <v>54</v>
      </c>
      <c r="O6" s="14" t="s">
        <v>53</v>
      </c>
      <c r="P6" s="18"/>
      <c r="Q6" s="159"/>
      <c r="R6" s="18"/>
      <c r="S6" s="18"/>
    </row>
    <row r="7" spans="1:19" s="9" customFormat="1" ht="19.5" customHeight="1">
      <c r="A7" s="58" t="s">
        <v>55</v>
      </c>
      <c r="B7" s="18"/>
      <c r="C7" s="57"/>
      <c r="D7" s="28"/>
      <c r="E7" s="18"/>
      <c r="F7" s="18"/>
      <c r="G7" s="21"/>
      <c r="H7" s="21"/>
      <c r="I7" s="21"/>
      <c r="J7" s="21"/>
      <c r="K7" s="21"/>
      <c r="L7" s="21"/>
      <c r="M7" s="21"/>
      <c r="N7" s="21"/>
      <c r="O7" s="21"/>
      <c r="P7" s="18"/>
      <c r="Q7" s="159"/>
      <c r="R7" s="18"/>
      <c r="S7" s="18"/>
    </row>
    <row r="8" spans="1:19" ht="14.25">
      <c r="A8" s="165" t="s">
        <v>6</v>
      </c>
      <c r="B8" s="166"/>
      <c r="C8" s="166"/>
      <c r="D8" s="167"/>
      <c r="E8" s="4"/>
      <c r="F8" s="59"/>
      <c r="G8" s="60"/>
      <c r="H8" s="154"/>
      <c r="I8" s="155"/>
      <c r="J8" s="155"/>
      <c r="K8" s="156"/>
      <c r="L8" s="60"/>
      <c r="M8" s="156"/>
      <c r="N8" s="156"/>
      <c r="O8" s="156"/>
      <c r="P8" s="17"/>
      <c r="Q8" s="160" t="e">
        <f>DATE(H8,I8,J8)</f>
        <v>#NUM!</v>
      </c>
      <c r="R8" s="17"/>
      <c r="S8" s="17"/>
    </row>
    <row r="9" spans="1:19" ht="14.25">
      <c r="A9" s="165" t="s">
        <v>7</v>
      </c>
      <c r="B9" s="166"/>
      <c r="C9" s="166"/>
      <c r="D9" s="167"/>
      <c r="E9" s="4"/>
      <c r="F9" s="59"/>
      <c r="G9" s="60"/>
      <c r="H9" s="154"/>
      <c r="I9" s="155"/>
      <c r="J9" s="155"/>
      <c r="K9" s="156"/>
      <c r="L9" s="60"/>
      <c r="M9" s="156"/>
      <c r="N9" s="156"/>
      <c r="O9" s="156"/>
      <c r="P9" s="17"/>
      <c r="Q9" s="160" t="e">
        <f aca="true" t="shared" si="0" ref="Q9:Q72">DATE(H9,I9,J9)</f>
        <v>#NUM!</v>
      </c>
      <c r="R9" s="17"/>
      <c r="S9" s="17"/>
    </row>
    <row r="10" spans="1:19" ht="14.25">
      <c r="A10" s="165" t="s">
        <v>8</v>
      </c>
      <c r="B10" s="166"/>
      <c r="C10" s="166"/>
      <c r="D10" s="167"/>
      <c r="E10" s="4"/>
      <c r="F10" s="59"/>
      <c r="G10" s="60"/>
      <c r="H10" s="154"/>
      <c r="I10" s="155"/>
      <c r="J10" s="155"/>
      <c r="K10" s="156"/>
      <c r="L10" s="60"/>
      <c r="M10" s="156"/>
      <c r="N10" s="156"/>
      <c r="O10" s="156"/>
      <c r="P10" s="17"/>
      <c r="Q10" s="160" t="e">
        <f t="shared" si="0"/>
        <v>#NUM!</v>
      </c>
      <c r="R10" s="17"/>
      <c r="S10" s="17"/>
    </row>
    <row r="11" spans="1:19" ht="14.25">
      <c r="A11" s="165" t="s">
        <v>9</v>
      </c>
      <c r="B11" s="166"/>
      <c r="C11" s="166"/>
      <c r="D11" s="167"/>
      <c r="E11" s="4"/>
      <c r="F11" s="59"/>
      <c r="G11" s="60"/>
      <c r="H11" s="154"/>
      <c r="I11" s="155"/>
      <c r="J11" s="155"/>
      <c r="K11" s="156"/>
      <c r="L11" s="60"/>
      <c r="M11" s="156"/>
      <c r="N11" s="156"/>
      <c r="O11" s="156"/>
      <c r="P11" s="17"/>
      <c r="Q11" s="160" t="e">
        <f t="shared" si="0"/>
        <v>#NUM!</v>
      </c>
      <c r="R11" s="17"/>
      <c r="S11" s="17"/>
    </row>
    <row r="12" spans="1:19" ht="14.25">
      <c r="A12" s="165" t="s">
        <v>279</v>
      </c>
      <c r="B12" s="166"/>
      <c r="C12" s="166"/>
      <c r="D12" s="167"/>
      <c r="E12" s="4"/>
      <c r="F12" s="59"/>
      <c r="G12" s="60"/>
      <c r="H12" s="154"/>
      <c r="I12" s="155"/>
      <c r="J12" s="155"/>
      <c r="K12" s="156"/>
      <c r="L12" s="60"/>
      <c r="M12" s="156"/>
      <c r="N12" s="156"/>
      <c r="O12" s="156"/>
      <c r="P12" s="17"/>
      <c r="Q12" s="160" t="e">
        <f t="shared" si="0"/>
        <v>#NUM!</v>
      </c>
      <c r="R12" s="17"/>
      <c r="S12" s="17"/>
    </row>
    <row r="13" spans="1:19" ht="14.25">
      <c r="A13" s="165" t="s">
        <v>280</v>
      </c>
      <c r="B13" s="166"/>
      <c r="C13" s="166"/>
      <c r="D13" s="167"/>
      <c r="E13" s="4"/>
      <c r="F13" s="59"/>
      <c r="G13" s="60"/>
      <c r="H13" s="154"/>
      <c r="I13" s="155"/>
      <c r="J13" s="155"/>
      <c r="K13" s="156"/>
      <c r="L13" s="60"/>
      <c r="M13" s="156"/>
      <c r="N13" s="156"/>
      <c r="O13" s="156"/>
      <c r="P13" s="17"/>
      <c r="Q13" s="160" t="e">
        <f t="shared" si="0"/>
        <v>#NUM!</v>
      </c>
      <c r="R13" s="17"/>
      <c r="S13" s="17"/>
    </row>
    <row r="14" spans="1:19" ht="14.25">
      <c r="A14" s="165" t="s">
        <v>10</v>
      </c>
      <c r="B14" s="166"/>
      <c r="C14" s="166"/>
      <c r="D14" s="167"/>
      <c r="E14" s="4"/>
      <c r="F14" s="59"/>
      <c r="G14" s="60"/>
      <c r="H14" s="154"/>
      <c r="I14" s="155"/>
      <c r="J14" s="155"/>
      <c r="K14" s="156"/>
      <c r="L14" s="60"/>
      <c r="M14" s="156"/>
      <c r="N14" s="156"/>
      <c r="O14" s="156"/>
      <c r="P14" s="17"/>
      <c r="Q14" s="160" t="e">
        <f t="shared" si="0"/>
        <v>#NUM!</v>
      </c>
      <c r="R14" s="17"/>
      <c r="S14" s="17"/>
    </row>
    <row r="15" spans="1:19" ht="14.25">
      <c r="A15" s="165" t="s">
        <v>11</v>
      </c>
      <c r="B15" s="166"/>
      <c r="C15" s="166"/>
      <c r="D15" s="167"/>
      <c r="E15" s="4"/>
      <c r="F15" s="59"/>
      <c r="G15" s="60"/>
      <c r="H15" s="154"/>
      <c r="I15" s="155"/>
      <c r="J15" s="155"/>
      <c r="K15" s="156"/>
      <c r="L15" s="60"/>
      <c r="M15" s="156"/>
      <c r="N15" s="156"/>
      <c r="O15" s="156"/>
      <c r="P15" s="17"/>
      <c r="Q15" s="160" t="e">
        <f t="shared" si="0"/>
        <v>#NUM!</v>
      </c>
      <c r="R15" s="17"/>
      <c r="S15" s="17"/>
    </row>
    <row r="16" spans="1:19" ht="14.25">
      <c r="A16" s="165" t="s">
        <v>266</v>
      </c>
      <c r="B16" s="166"/>
      <c r="C16" s="166"/>
      <c r="D16" s="167"/>
      <c r="E16" s="4"/>
      <c r="F16" s="59"/>
      <c r="G16" s="60"/>
      <c r="H16" s="154"/>
      <c r="I16" s="155"/>
      <c r="J16" s="155"/>
      <c r="K16" s="156"/>
      <c r="L16" s="60"/>
      <c r="M16" s="156"/>
      <c r="N16" s="156"/>
      <c r="O16" s="156"/>
      <c r="P16" s="17"/>
      <c r="Q16" s="160" t="e">
        <f t="shared" si="0"/>
        <v>#NUM!</v>
      </c>
      <c r="R16" s="17"/>
      <c r="S16" s="17"/>
    </row>
    <row r="17" spans="1:19" ht="14.25">
      <c r="A17" s="165" t="s">
        <v>267</v>
      </c>
      <c r="B17" s="166"/>
      <c r="C17" s="166"/>
      <c r="D17" s="167"/>
      <c r="E17" s="4"/>
      <c r="F17" s="59"/>
      <c r="G17" s="60"/>
      <c r="H17" s="154"/>
      <c r="I17" s="155"/>
      <c r="J17" s="155"/>
      <c r="K17" s="156"/>
      <c r="L17" s="60"/>
      <c r="M17" s="156"/>
      <c r="N17" s="156"/>
      <c r="O17" s="156"/>
      <c r="P17" s="17"/>
      <c r="Q17" s="160" t="e">
        <f t="shared" si="0"/>
        <v>#NUM!</v>
      </c>
      <c r="R17" s="17"/>
      <c r="S17" s="17"/>
    </row>
    <row r="18" spans="1:19" ht="14.25">
      <c r="A18" s="165" t="s">
        <v>281</v>
      </c>
      <c r="B18" s="166"/>
      <c r="C18" s="166"/>
      <c r="D18" s="167"/>
      <c r="E18" s="4"/>
      <c r="F18" s="59"/>
      <c r="G18" s="60"/>
      <c r="H18" s="154"/>
      <c r="I18" s="155"/>
      <c r="J18" s="155"/>
      <c r="K18" s="156"/>
      <c r="L18" s="60"/>
      <c r="M18" s="156"/>
      <c r="N18" s="156"/>
      <c r="O18" s="156"/>
      <c r="P18" s="17"/>
      <c r="Q18" s="160" t="e">
        <f t="shared" si="0"/>
        <v>#NUM!</v>
      </c>
      <c r="R18" s="17"/>
      <c r="S18" s="17"/>
    </row>
    <row r="19" spans="1:19" ht="14.25">
      <c r="A19" s="165" t="s">
        <v>282</v>
      </c>
      <c r="B19" s="166"/>
      <c r="C19" s="166"/>
      <c r="D19" s="167"/>
      <c r="E19" s="4"/>
      <c r="F19" s="59"/>
      <c r="G19" s="60"/>
      <c r="H19" s="154"/>
      <c r="I19" s="155"/>
      <c r="J19" s="155"/>
      <c r="K19" s="156"/>
      <c r="L19" s="60"/>
      <c r="M19" s="156"/>
      <c r="N19" s="156"/>
      <c r="O19" s="156"/>
      <c r="P19" s="17"/>
      <c r="Q19" s="160" t="e">
        <f t="shared" si="0"/>
        <v>#NUM!</v>
      </c>
      <c r="R19" s="17"/>
      <c r="S19" s="17"/>
    </row>
    <row r="20" spans="1:19" ht="14.25">
      <c r="A20" s="165" t="s">
        <v>268</v>
      </c>
      <c r="B20" s="166"/>
      <c r="C20" s="166"/>
      <c r="D20" s="167"/>
      <c r="E20" s="4"/>
      <c r="F20" s="59"/>
      <c r="G20" s="60"/>
      <c r="H20" s="154"/>
      <c r="I20" s="155"/>
      <c r="J20" s="155"/>
      <c r="K20" s="156"/>
      <c r="L20" s="60"/>
      <c r="M20" s="156"/>
      <c r="N20" s="156"/>
      <c r="O20" s="156"/>
      <c r="P20" s="17"/>
      <c r="Q20" s="160" t="e">
        <f t="shared" si="0"/>
        <v>#NUM!</v>
      </c>
      <c r="R20" s="17"/>
      <c r="S20" s="17"/>
    </row>
    <row r="21" spans="1:19" ht="14.25">
      <c r="A21" s="165" t="s">
        <v>269</v>
      </c>
      <c r="B21" s="166"/>
      <c r="C21" s="166"/>
      <c r="D21" s="167"/>
      <c r="E21" s="4"/>
      <c r="F21" s="59"/>
      <c r="G21" s="60"/>
      <c r="H21" s="154"/>
      <c r="I21" s="155"/>
      <c r="J21" s="155"/>
      <c r="K21" s="156"/>
      <c r="L21" s="60"/>
      <c r="M21" s="156"/>
      <c r="N21" s="156"/>
      <c r="O21" s="156"/>
      <c r="P21" s="17"/>
      <c r="Q21" s="160" t="e">
        <f t="shared" si="0"/>
        <v>#NUM!</v>
      </c>
      <c r="R21" s="17"/>
      <c r="S21" s="17"/>
    </row>
    <row r="22" spans="1:19" ht="14.25">
      <c r="A22" s="165" t="s">
        <v>270</v>
      </c>
      <c r="B22" s="166"/>
      <c r="C22" s="166"/>
      <c r="D22" s="167"/>
      <c r="E22" s="4"/>
      <c r="F22" s="59"/>
      <c r="G22" s="60"/>
      <c r="H22" s="154"/>
      <c r="I22" s="155"/>
      <c r="J22" s="155"/>
      <c r="K22" s="156"/>
      <c r="L22" s="60"/>
      <c r="M22" s="156"/>
      <c r="N22" s="156"/>
      <c r="O22" s="156"/>
      <c r="P22" s="17"/>
      <c r="Q22" s="160" t="e">
        <f t="shared" si="0"/>
        <v>#NUM!</v>
      </c>
      <c r="R22" s="17"/>
      <c r="S22" s="17"/>
    </row>
    <row r="23" spans="1:19" ht="14.25">
      <c r="A23" s="165" t="s">
        <v>284</v>
      </c>
      <c r="B23" s="166"/>
      <c r="C23" s="166"/>
      <c r="D23" s="167"/>
      <c r="E23" s="4"/>
      <c r="F23" s="59"/>
      <c r="G23" s="60"/>
      <c r="H23" s="154"/>
      <c r="I23" s="155"/>
      <c r="J23" s="155"/>
      <c r="K23" s="156"/>
      <c r="L23" s="60"/>
      <c r="M23" s="156"/>
      <c r="N23" s="156"/>
      <c r="O23" s="156"/>
      <c r="P23" s="17"/>
      <c r="Q23" s="160" t="e">
        <f t="shared" si="0"/>
        <v>#NUM!</v>
      </c>
      <c r="R23" s="17"/>
      <c r="S23" s="17"/>
    </row>
    <row r="24" spans="1:19" ht="14.25">
      <c r="A24" s="165" t="s">
        <v>283</v>
      </c>
      <c r="B24" s="166"/>
      <c r="C24" s="166"/>
      <c r="D24" s="167"/>
      <c r="E24" s="4"/>
      <c r="F24" s="59"/>
      <c r="G24" s="60"/>
      <c r="H24" s="154"/>
      <c r="I24" s="155"/>
      <c r="J24" s="155"/>
      <c r="K24" s="156"/>
      <c r="L24" s="60"/>
      <c r="M24" s="156"/>
      <c r="N24" s="156"/>
      <c r="O24" s="156"/>
      <c r="P24" s="17"/>
      <c r="Q24" s="160" t="e">
        <f t="shared" si="0"/>
        <v>#NUM!</v>
      </c>
      <c r="R24" s="17"/>
      <c r="S24" s="17"/>
    </row>
    <row r="25" spans="1:19" ht="14.25">
      <c r="A25" s="165" t="s">
        <v>285</v>
      </c>
      <c r="B25" s="166"/>
      <c r="C25" s="166"/>
      <c r="D25" s="167"/>
      <c r="E25" s="4"/>
      <c r="F25" s="59"/>
      <c r="G25" s="60"/>
      <c r="H25" s="154"/>
      <c r="I25" s="155"/>
      <c r="J25" s="155"/>
      <c r="K25" s="156"/>
      <c r="L25" s="60"/>
      <c r="M25" s="156"/>
      <c r="N25" s="156"/>
      <c r="O25" s="156"/>
      <c r="P25" s="17"/>
      <c r="Q25" s="160" t="e">
        <f t="shared" si="0"/>
        <v>#NUM!</v>
      </c>
      <c r="R25" s="17"/>
      <c r="S25" s="17"/>
    </row>
    <row r="26" spans="1:19" ht="14.25">
      <c r="A26" s="165" t="s">
        <v>299</v>
      </c>
      <c r="B26" s="166"/>
      <c r="C26" s="166"/>
      <c r="D26" s="167"/>
      <c r="E26" s="4"/>
      <c r="F26" s="59"/>
      <c r="G26" s="60"/>
      <c r="H26" s="154"/>
      <c r="I26" s="155"/>
      <c r="J26" s="155"/>
      <c r="K26" s="156"/>
      <c r="L26" s="60"/>
      <c r="M26" s="156"/>
      <c r="N26" s="156"/>
      <c r="O26" s="156"/>
      <c r="P26" s="17"/>
      <c r="Q26" s="160" t="e">
        <f t="shared" si="0"/>
        <v>#NUM!</v>
      </c>
      <c r="R26" s="17"/>
      <c r="S26" s="17"/>
    </row>
    <row r="27" spans="1:19" ht="14.25">
      <c r="A27" s="165" t="s">
        <v>120</v>
      </c>
      <c r="B27" s="166"/>
      <c r="C27" s="166"/>
      <c r="D27" s="167"/>
      <c r="E27" s="4"/>
      <c r="F27" s="59"/>
      <c r="G27" s="60"/>
      <c r="H27" s="154"/>
      <c r="I27" s="155"/>
      <c r="J27" s="155"/>
      <c r="K27" s="156"/>
      <c r="L27" s="60"/>
      <c r="M27" s="156"/>
      <c r="N27" s="156"/>
      <c r="O27" s="156"/>
      <c r="P27" s="17"/>
      <c r="Q27" s="160" t="e">
        <f t="shared" si="0"/>
        <v>#NUM!</v>
      </c>
      <c r="R27" s="17"/>
      <c r="S27" s="17"/>
    </row>
    <row r="28" spans="1:19" ht="14.25">
      <c r="A28" s="165" t="s">
        <v>121</v>
      </c>
      <c r="B28" s="166"/>
      <c r="C28" s="166"/>
      <c r="D28" s="167"/>
      <c r="E28" s="4"/>
      <c r="F28" s="59"/>
      <c r="G28" s="60"/>
      <c r="H28" s="154"/>
      <c r="I28" s="155"/>
      <c r="J28" s="155"/>
      <c r="K28" s="156"/>
      <c r="L28" s="60"/>
      <c r="M28" s="156"/>
      <c r="N28" s="156"/>
      <c r="O28" s="156"/>
      <c r="P28" s="17"/>
      <c r="Q28" s="160" t="e">
        <f t="shared" si="0"/>
        <v>#NUM!</v>
      </c>
      <c r="R28" s="17"/>
      <c r="S28" s="17"/>
    </row>
    <row r="29" spans="1:19" ht="14.25">
      <c r="A29" s="165" t="s">
        <v>122</v>
      </c>
      <c r="B29" s="166"/>
      <c r="C29" s="166"/>
      <c r="D29" s="167"/>
      <c r="E29" s="4"/>
      <c r="F29" s="59"/>
      <c r="G29" s="60"/>
      <c r="H29" s="154"/>
      <c r="I29" s="155"/>
      <c r="J29" s="155"/>
      <c r="K29" s="156"/>
      <c r="L29" s="60"/>
      <c r="M29" s="156"/>
      <c r="N29" s="156"/>
      <c r="O29" s="156"/>
      <c r="P29" s="17"/>
      <c r="Q29" s="160" t="e">
        <f t="shared" si="0"/>
        <v>#NUM!</v>
      </c>
      <c r="R29" s="17"/>
      <c r="S29" s="17"/>
    </row>
    <row r="30" spans="1:19" ht="14.25">
      <c r="A30" s="165" t="s">
        <v>286</v>
      </c>
      <c r="B30" s="166"/>
      <c r="C30" s="166"/>
      <c r="D30" s="167"/>
      <c r="E30" s="4"/>
      <c r="F30" s="59"/>
      <c r="G30" s="60"/>
      <c r="H30" s="154"/>
      <c r="I30" s="155"/>
      <c r="J30" s="155"/>
      <c r="K30" s="156"/>
      <c r="L30" s="60"/>
      <c r="M30" s="156"/>
      <c r="N30" s="156"/>
      <c r="O30" s="156"/>
      <c r="P30" s="17"/>
      <c r="Q30" s="160" t="e">
        <f t="shared" si="0"/>
        <v>#NUM!</v>
      </c>
      <c r="R30" s="17"/>
      <c r="S30" s="17"/>
    </row>
    <row r="31" spans="1:19" ht="14.25">
      <c r="A31" s="165" t="s">
        <v>287</v>
      </c>
      <c r="B31" s="166"/>
      <c r="C31" s="166"/>
      <c r="D31" s="167"/>
      <c r="E31" s="4"/>
      <c r="F31" s="59"/>
      <c r="G31" s="60"/>
      <c r="H31" s="154"/>
      <c r="I31" s="155"/>
      <c r="J31" s="155"/>
      <c r="K31" s="156"/>
      <c r="L31" s="60"/>
      <c r="M31" s="156"/>
      <c r="N31" s="156"/>
      <c r="O31" s="156"/>
      <c r="P31" s="17"/>
      <c r="Q31" s="160" t="e">
        <f t="shared" si="0"/>
        <v>#NUM!</v>
      </c>
      <c r="R31" s="17"/>
      <c r="S31" s="17"/>
    </row>
    <row r="32" spans="1:19" ht="14.25">
      <c r="A32" s="165" t="s">
        <v>123</v>
      </c>
      <c r="B32" s="166"/>
      <c r="C32" s="166"/>
      <c r="D32" s="167"/>
      <c r="E32" s="4"/>
      <c r="F32" s="59"/>
      <c r="G32" s="60"/>
      <c r="H32" s="154"/>
      <c r="I32" s="155"/>
      <c r="J32" s="155"/>
      <c r="K32" s="156"/>
      <c r="L32" s="60"/>
      <c r="M32" s="156"/>
      <c r="N32" s="156"/>
      <c r="O32" s="156"/>
      <c r="P32" s="17"/>
      <c r="Q32" s="160" t="e">
        <f t="shared" si="0"/>
        <v>#NUM!</v>
      </c>
      <c r="R32" s="17"/>
      <c r="S32" s="17"/>
    </row>
    <row r="33" spans="1:19" ht="14.25">
      <c r="A33" s="165" t="s">
        <v>124</v>
      </c>
      <c r="B33" s="166"/>
      <c r="C33" s="166"/>
      <c r="D33" s="167"/>
      <c r="E33" s="4"/>
      <c r="F33" s="59"/>
      <c r="G33" s="60"/>
      <c r="H33" s="154"/>
      <c r="I33" s="155"/>
      <c r="J33" s="155"/>
      <c r="K33" s="156"/>
      <c r="L33" s="60"/>
      <c r="M33" s="156"/>
      <c r="N33" s="156"/>
      <c r="O33" s="156"/>
      <c r="P33" s="17"/>
      <c r="Q33" s="160" t="e">
        <f t="shared" si="0"/>
        <v>#NUM!</v>
      </c>
      <c r="R33" s="17"/>
      <c r="S33" s="17"/>
    </row>
    <row r="34" spans="1:19" ht="14.25">
      <c r="A34" s="165" t="s">
        <v>125</v>
      </c>
      <c r="B34" s="166"/>
      <c r="C34" s="166"/>
      <c r="D34" s="167"/>
      <c r="E34" s="4"/>
      <c r="F34" s="59"/>
      <c r="G34" s="60"/>
      <c r="H34" s="154"/>
      <c r="I34" s="155"/>
      <c r="J34" s="155"/>
      <c r="K34" s="156"/>
      <c r="L34" s="60"/>
      <c r="M34" s="156"/>
      <c r="N34" s="156"/>
      <c r="O34" s="156"/>
      <c r="P34" s="17"/>
      <c r="Q34" s="160" t="e">
        <f t="shared" si="0"/>
        <v>#NUM!</v>
      </c>
      <c r="R34" s="17"/>
      <c r="S34" s="17"/>
    </row>
    <row r="35" spans="1:19" ht="14.25">
      <c r="A35" s="165" t="s">
        <v>126</v>
      </c>
      <c r="B35" s="166"/>
      <c r="C35" s="166"/>
      <c r="D35" s="167"/>
      <c r="E35" s="4"/>
      <c r="F35" s="59"/>
      <c r="G35" s="60"/>
      <c r="H35" s="154"/>
      <c r="I35" s="155"/>
      <c r="J35" s="155"/>
      <c r="K35" s="156"/>
      <c r="L35" s="60"/>
      <c r="M35" s="156"/>
      <c r="N35" s="156"/>
      <c r="O35" s="156"/>
      <c r="P35" s="17"/>
      <c r="Q35" s="160" t="e">
        <f t="shared" si="0"/>
        <v>#NUM!</v>
      </c>
      <c r="R35" s="17"/>
      <c r="S35" s="17"/>
    </row>
    <row r="36" spans="1:19" ht="14.25">
      <c r="A36" s="165" t="s">
        <v>288</v>
      </c>
      <c r="B36" s="166"/>
      <c r="C36" s="166"/>
      <c r="D36" s="167"/>
      <c r="E36" s="4"/>
      <c r="F36" s="59"/>
      <c r="G36" s="60"/>
      <c r="H36" s="154"/>
      <c r="I36" s="155"/>
      <c r="J36" s="155"/>
      <c r="K36" s="156"/>
      <c r="L36" s="60"/>
      <c r="M36" s="156"/>
      <c r="N36" s="156"/>
      <c r="O36" s="156"/>
      <c r="P36" s="17"/>
      <c r="Q36" s="160" t="e">
        <f t="shared" si="0"/>
        <v>#NUM!</v>
      </c>
      <c r="R36" s="17"/>
      <c r="S36" s="17"/>
    </row>
    <row r="37" spans="1:19" ht="14.25">
      <c r="A37" s="165" t="s">
        <v>289</v>
      </c>
      <c r="B37" s="166"/>
      <c r="C37" s="166"/>
      <c r="D37" s="167"/>
      <c r="E37" s="4"/>
      <c r="F37" s="59"/>
      <c r="G37" s="60"/>
      <c r="H37" s="154"/>
      <c r="I37" s="155"/>
      <c r="J37" s="155"/>
      <c r="K37" s="156"/>
      <c r="L37" s="60"/>
      <c r="M37" s="156"/>
      <c r="N37" s="156"/>
      <c r="O37" s="156"/>
      <c r="P37" s="17"/>
      <c r="Q37" s="160" t="e">
        <f t="shared" si="0"/>
        <v>#NUM!</v>
      </c>
      <c r="R37" s="17"/>
      <c r="S37" s="17"/>
    </row>
    <row r="38" spans="1:19" ht="14.25">
      <c r="A38" s="165" t="s">
        <v>127</v>
      </c>
      <c r="B38" s="166"/>
      <c r="C38" s="166"/>
      <c r="D38" s="167"/>
      <c r="E38" s="4"/>
      <c r="F38" s="59"/>
      <c r="G38" s="60"/>
      <c r="H38" s="154"/>
      <c r="I38" s="155"/>
      <c r="J38" s="155"/>
      <c r="K38" s="156"/>
      <c r="L38" s="60"/>
      <c r="M38" s="156"/>
      <c r="N38" s="156"/>
      <c r="O38" s="156"/>
      <c r="P38" s="17"/>
      <c r="Q38" s="160" t="e">
        <f t="shared" si="0"/>
        <v>#NUM!</v>
      </c>
      <c r="R38" s="17"/>
      <c r="S38" s="17"/>
    </row>
    <row r="39" spans="1:19" ht="14.25">
      <c r="A39" s="165" t="s">
        <v>128</v>
      </c>
      <c r="B39" s="166"/>
      <c r="C39" s="166"/>
      <c r="D39" s="167"/>
      <c r="E39" s="4"/>
      <c r="F39" s="59"/>
      <c r="G39" s="60"/>
      <c r="H39" s="154"/>
      <c r="I39" s="155"/>
      <c r="J39" s="155"/>
      <c r="K39" s="156"/>
      <c r="L39" s="60"/>
      <c r="M39" s="156"/>
      <c r="N39" s="156"/>
      <c r="O39" s="156"/>
      <c r="P39" s="17"/>
      <c r="Q39" s="160" t="e">
        <f t="shared" si="0"/>
        <v>#NUM!</v>
      </c>
      <c r="R39" s="17"/>
      <c r="S39" s="17"/>
    </row>
    <row r="40" spans="1:19" ht="14.25">
      <c r="A40" s="165" t="s">
        <v>129</v>
      </c>
      <c r="B40" s="166"/>
      <c r="C40" s="166"/>
      <c r="D40" s="167"/>
      <c r="E40" s="4"/>
      <c r="F40" s="59"/>
      <c r="G40" s="60"/>
      <c r="H40" s="154"/>
      <c r="I40" s="155"/>
      <c r="J40" s="155"/>
      <c r="K40" s="156"/>
      <c r="L40" s="60"/>
      <c r="M40" s="156"/>
      <c r="N40" s="156"/>
      <c r="O40" s="156"/>
      <c r="P40" s="17"/>
      <c r="Q40" s="160" t="e">
        <f t="shared" si="0"/>
        <v>#NUM!</v>
      </c>
      <c r="R40" s="17"/>
      <c r="S40" s="17"/>
    </row>
    <row r="41" spans="1:19" ht="14.25">
      <c r="A41" s="165" t="s">
        <v>130</v>
      </c>
      <c r="B41" s="166"/>
      <c r="C41" s="166"/>
      <c r="D41" s="167"/>
      <c r="E41" s="4"/>
      <c r="F41" s="59"/>
      <c r="G41" s="60"/>
      <c r="H41" s="154"/>
      <c r="I41" s="155"/>
      <c r="J41" s="155"/>
      <c r="K41" s="156"/>
      <c r="L41" s="60"/>
      <c r="M41" s="156"/>
      <c r="N41" s="156"/>
      <c r="O41" s="156"/>
      <c r="P41" s="17"/>
      <c r="Q41" s="160" t="e">
        <f t="shared" si="0"/>
        <v>#NUM!</v>
      </c>
      <c r="R41" s="17"/>
      <c r="S41" s="17"/>
    </row>
    <row r="42" spans="1:19" ht="14.25">
      <c r="A42" s="165" t="s">
        <v>290</v>
      </c>
      <c r="B42" s="166"/>
      <c r="C42" s="166"/>
      <c r="D42" s="167"/>
      <c r="E42" s="4"/>
      <c r="F42" s="59"/>
      <c r="G42" s="60"/>
      <c r="H42" s="154"/>
      <c r="I42" s="155"/>
      <c r="J42" s="155"/>
      <c r="K42" s="156"/>
      <c r="L42" s="60"/>
      <c r="M42" s="156"/>
      <c r="N42" s="156"/>
      <c r="O42" s="156"/>
      <c r="P42" s="17"/>
      <c r="Q42" s="160" t="e">
        <f t="shared" si="0"/>
        <v>#NUM!</v>
      </c>
      <c r="R42" s="17"/>
      <c r="S42" s="17"/>
    </row>
    <row r="43" spans="1:19" ht="14.25">
      <c r="A43" s="165" t="s">
        <v>291</v>
      </c>
      <c r="B43" s="166"/>
      <c r="C43" s="166"/>
      <c r="D43" s="167"/>
      <c r="E43" s="4"/>
      <c r="F43" s="59"/>
      <c r="G43" s="60"/>
      <c r="H43" s="154"/>
      <c r="I43" s="155"/>
      <c r="J43" s="155"/>
      <c r="K43" s="156"/>
      <c r="L43" s="60"/>
      <c r="M43" s="156"/>
      <c r="N43" s="156"/>
      <c r="O43" s="156"/>
      <c r="P43" s="17"/>
      <c r="Q43" s="160" t="e">
        <f t="shared" si="0"/>
        <v>#NUM!</v>
      </c>
      <c r="R43" s="17"/>
      <c r="S43" s="17"/>
    </row>
    <row r="44" spans="1:19" ht="14.25">
      <c r="A44" s="165" t="s">
        <v>131</v>
      </c>
      <c r="B44" s="166"/>
      <c r="C44" s="166"/>
      <c r="D44" s="167"/>
      <c r="E44" s="4"/>
      <c r="F44" s="59"/>
      <c r="G44" s="60"/>
      <c r="H44" s="154"/>
      <c r="I44" s="155"/>
      <c r="J44" s="155"/>
      <c r="K44" s="156"/>
      <c r="L44" s="60"/>
      <c r="M44" s="156"/>
      <c r="N44" s="156"/>
      <c r="O44" s="156"/>
      <c r="P44" s="17"/>
      <c r="Q44" s="160" t="e">
        <f t="shared" si="0"/>
        <v>#NUM!</v>
      </c>
      <c r="R44" s="17"/>
      <c r="S44" s="17"/>
    </row>
    <row r="45" spans="1:19" ht="14.25">
      <c r="A45" s="165" t="s">
        <v>132</v>
      </c>
      <c r="B45" s="166"/>
      <c r="C45" s="166"/>
      <c r="D45" s="167"/>
      <c r="E45" s="4"/>
      <c r="F45" s="59"/>
      <c r="G45" s="60"/>
      <c r="H45" s="154"/>
      <c r="I45" s="155"/>
      <c r="J45" s="155"/>
      <c r="K45" s="156"/>
      <c r="L45" s="60"/>
      <c r="M45" s="156"/>
      <c r="N45" s="156"/>
      <c r="O45" s="156"/>
      <c r="P45" s="17"/>
      <c r="Q45" s="160" t="e">
        <f t="shared" si="0"/>
        <v>#NUM!</v>
      </c>
      <c r="R45" s="17"/>
      <c r="S45" s="17"/>
    </row>
    <row r="46" spans="1:19" ht="14.25">
      <c r="A46" s="165" t="s">
        <v>133</v>
      </c>
      <c r="B46" s="166"/>
      <c r="C46" s="166"/>
      <c r="D46" s="167"/>
      <c r="E46" s="4"/>
      <c r="F46" s="59"/>
      <c r="G46" s="60"/>
      <c r="H46" s="154"/>
      <c r="I46" s="155"/>
      <c r="J46" s="155"/>
      <c r="K46" s="156"/>
      <c r="L46" s="60"/>
      <c r="M46" s="156"/>
      <c r="N46" s="156"/>
      <c r="O46" s="156"/>
      <c r="P46" s="17"/>
      <c r="Q46" s="160" t="e">
        <f t="shared" si="0"/>
        <v>#NUM!</v>
      </c>
      <c r="R46" s="17"/>
      <c r="S46" s="17"/>
    </row>
    <row r="47" spans="1:19" ht="14.25">
      <c r="A47" s="165" t="s">
        <v>134</v>
      </c>
      <c r="B47" s="166"/>
      <c r="C47" s="166"/>
      <c r="D47" s="167"/>
      <c r="E47" s="4"/>
      <c r="F47" s="59"/>
      <c r="G47" s="60"/>
      <c r="H47" s="154"/>
      <c r="I47" s="155"/>
      <c r="J47" s="155"/>
      <c r="K47" s="156"/>
      <c r="L47" s="60"/>
      <c r="M47" s="156"/>
      <c r="N47" s="156"/>
      <c r="O47" s="156"/>
      <c r="P47" s="17"/>
      <c r="Q47" s="160" t="e">
        <f t="shared" si="0"/>
        <v>#NUM!</v>
      </c>
      <c r="R47" s="17"/>
      <c r="S47" s="17"/>
    </row>
    <row r="48" spans="1:19" ht="14.25">
      <c r="A48" s="165" t="s">
        <v>292</v>
      </c>
      <c r="B48" s="166"/>
      <c r="C48" s="166"/>
      <c r="D48" s="167"/>
      <c r="E48" s="4"/>
      <c r="F48" s="59"/>
      <c r="G48" s="60"/>
      <c r="H48" s="154"/>
      <c r="I48" s="155"/>
      <c r="J48" s="155"/>
      <c r="K48" s="156"/>
      <c r="L48" s="60"/>
      <c r="M48" s="156"/>
      <c r="N48" s="156"/>
      <c r="O48" s="156"/>
      <c r="P48" s="17"/>
      <c r="Q48" s="160" t="e">
        <f t="shared" si="0"/>
        <v>#NUM!</v>
      </c>
      <c r="R48" s="17"/>
      <c r="S48" s="17"/>
    </row>
    <row r="49" spans="1:19" ht="14.25">
      <c r="A49" s="165" t="s">
        <v>293</v>
      </c>
      <c r="B49" s="166"/>
      <c r="C49" s="166"/>
      <c r="D49" s="167"/>
      <c r="E49" s="4"/>
      <c r="F49" s="59"/>
      <c r="G49" s="60"/>
      <c r="H49" s="154"/>
      <c r="I49" s="155"/>
      <c r="J49" s="155"/>
      <c r="K49" s="156"/>
      <c r="L49" s="60"/>
      <c r="M49" s="156"/>
      <c r="N49" s="156"/>
      <c r="O49" s="156"/>
      <c r="P49" s="17"/>
      <c r="Q49" s="160" t="e">
        <f t="shared" si="0"/>
        <v>#NUM!</v>
      </c>
      <c r="R49" s="17"/>
      <c r="S49" s="17"/>
    </row>
    <row r="50" spans="1:19" ht="14.25">
      <c r="A50" s="165" t="s">
        <v>135</v>
      </c>
      <c r="B50" s="166"/>
      <c r="C50" s="166"/>
      <c r="D50" s="167"/>
      <c r="E50" s="4"/>
      <c r="F50" s="59"/>
      <c r="G50" s="60"/>
      <c r="H50" s="154"/>
      <c r="I50" s="155"/>
      <c r="J50" s="155"/>
      <c r="K50" s="156"/>
      <c r="L50" s="60"/>
      <c r="M50" s="156"/>
      <c r="N50" s="156"/>
      <c r="O50" s="156"/>
      <c r="P50" s="17"/>
      <c r="Q50" s="160" t="e">
        <f t="shared" si="0"/>
        <v>#NUM!</v>
      </c>
      <c r="R50" s="17"/>
      <c r="S50" s="17"/>
    </row>
    <row r="51" spans="1:19" ht="14.25">
      <c r="A51" s="165" t="s">
        <v>136</v>
      </c>
      <c r="B51" s="166"/>
      <c r="C51" s="166"/>
      <c r="D51" s="167"/>
      <c r="E51" s="4"/>
      <c r="F51" s="59"/>
      <c r="G51" s="60"/>
      <c r="H51" s="154"/>
      <c r="I51" s="155"/>
      <c r="J51" s="155"/>
      <c r="K51" s="156"/>
      <c r="L51" s="60"/>
      <c r="M51" s="156"/>
      <c r="N51" s="156"/>
      <c r="O51" s="156"/>
      <c r="P51" s="17"/>
      <c r="Q51" s="160" t="e">
        <f t="shared" si="0"/>
        <v>#NUM!</v>
      </c>
      <c r="R51" s="17"/>
      <c r="S51" s="17"/>
    </row>
    <row r="52" spans="1:19" ht="14.25">
      <c r="A52" s="165" t="s">
        <v>137</v>
      </c>
      <c r="B52" s="166"/>
      <c r="C52" s="166"/>
      <c r="D52" s="167"/>
      <c r="E52" s="4"/>
      <c r="F52" s="59"/>
      <c r="G52" s="60"/>
      <c r="H52" s="154"/>
      <c r="I52" s="155"/>
      <c r="J52" s="155"/>
      <c r="K52" s="156"/>
      <c r="L52" s="60"/>
      <c r="M52" s="156"/>
      <c r="N52" s="156"/>
      <c r="O52" s="156"/>
      <c r="P52" s="17"/>
      <c r="Q52" s="160" t="e">
        <f t="shared" si="0"/>
        <v>#NUM!</v>
      </c>
      <c r="R52" s="17"/>
      <c r="S52" s="17"/>
    </row>
    <row r="53" spans="1:19" ht="14.25">
      <c r="A53" s="165" t="s">
        <v>138</v>
      </c>
      <c r="B53" s="166"/>
      <c r="C53" s="166"/>
      <c r="D53" s="167"/>
      <c r="E53" s="4"/>
      <c r="F53" s="59"/>
      <c r="G53" s="60"/>
      <c r="H53" s="154"/>
      <c r="I53" s="155"/>
      <c r="J53" s="155"/>
      <c r="K53" s="156"/>
      <c r="L53" s="60"/>
      <c r="M53" s="156"/>
      <c r="N53" s="156"/>
      <c r="O53" s="156"/>
      <c r="P53" s="17"/>
      <c r="Q53" s="160" t="e">
        <f t="shared" si="0"/>
        <v>#NUM!</v>
      </c>
      <c r="R53" s="17"/>
      <c r="S53" s="17"/>
    </row>
    <row r="54" spans="1:19" ht="14.25">
      <c r="A54" s="165" t="s">
        <v>294</v>
      </c>
      <c r="B54" s="166"/>
      <c r="C54" s="166"/>
      <c r="D54" s="167"/>
      <c r="E54" s="4"/>
      <c r="F54" s="59"/>
      <c r="G54" s="60"/>
      <c r="H54" s="154"/>
      <c r="I54" s="155"/>
      <c r="J54" s="155"/>
      <c r="K54" s="156"/>
      <c r="L54" s="60"/>
      <c r="M54" s="156"/>
      <c r="N54" s="156"/>
      <c r="O54" s="156"/>
      <c r="P54" s="17"/>
      <c r="Q54" s="160" t="e">
        <f t="shared" si="0"/>
        <v>#NUM!</v>
      </c>
      <c r="R54" s="17"/>
      <c r="S54" s="17"/>
    </row>
    <row r="55" spans="1:19" ht="14.25">
      <c r="A55" s="165" t="s">
        <v>295</v>
      </c>
      <c r="B55" s="166"/>
      <c r="C55" s="166"/>
      <c r="D55" s="167"/>
      <c r="E55" s="4"/>
      <c r="F55" s="59"/>
      <c r="G55" s="60"/>
      <c r="H55" s="154"/>
      <c r="I55" s="155"/>
      <c r="J55" s="155"/>
      <c r="K55" s="156"/>
      <c r="L55" s="60"/>
      <c r="M55" s="156"/>
      <c r="N55" s="156"/>
      <c r="O55" s="156"/>
      <c r="P55" s="17"/>
      <c r="Q55" s="160" t="e">
        <f t="shared" si="0"/>
        <v>#NUM!</v>
      </c>
      <c r="R55" s="17"/>
      <c r="S55" s="17"/>
    </row>
    <row r="56" spans="1:19" ht="14.25">
      <c r="A56" s="165" t="s">
        <v>139</v>
      </c>
      <c r="B56" s="166"/>
      <c r="C56" s="166"/>
      <c r="D56" s="167"/>
      <c r="E56" s="4"/>
      <c r="F56" s="59"/>
      <c r="G56" s="60"/>
      <c r="H56" s="154"/>
      <c r="I56" s="155"/>
      <c r="J56" s="155"/>
      <c r="K56" s="156"/>
      <c r="L56" s="60"/>
      <c r="M56" s="156"/>
      <c r="N56" s="156"/>
      <c r="O56" s="156"/>
      <c r="P56" s="17"/>
      <c r="Q56" s="160" t="e">
        <f t="shared" si="0"/>
        <v>#NUM!</v>
      </c>
      <c r="R56" s="17"/>
      <c r="S56" s="17"/>
    </row>
    <row r="57" spans="1:19" ht="14.25">
      <c r="A57" s="165" t="s">
        <v>140</v>
      </c>
      <c r="B57" s="166"/>
      <c r="C57" s="166"/>
      <c r="D57" s="167"/>
      <c r="E57" s="4"/>
      <c r="F57" s="59"/>
      <c r="G57" s="60"/>
      <c r="H57" s="154"/>
      <c r="I57" s="155"/>
      <c r="J57" s="155"/>
      <c r="K57" s="156"/>
      <c r="L57" s="60"/>
      <c r="M57" s="156"/>
      <c r="N57" s="156"/>
      <c r="O57" s="156"/>
      <c r="P57" s="17"/>
      <c r="Q57" s="160" t="e">
        <f t="shared" si="0"/>
        <v>#NUM!</v>
      </c>
      <c r="R57" s="17"/>
      <c r="S57" s="17"/>
    </row>
    <row r="58" spans="1:19" ht="14.25">
      <c r="A58" s="165" t="s">
        <v>141</v>
      </c>
      <c r="B58" s="166"/>
      <c r="C58" s="166"/>
      <c r="D58" s="167"/>
      <c r="E58" s="4"/>
      <c r="F58" s="59"/>
      <c r="G58" s="60"/>
      <c r="H58" s="154"/>
      <c r="I58" s="155"/>
      <c r="J58" s="155"/>
      <c r="K58" s="156"/>
      <c r="L58" s="60"/>
      <c r="M58" s="156"/>
      <c r="N58" s="156"/>
      <c r="O58" s="156"/>
      <c r="P58" s="17"/>
      <c r="Q58" s="160" t="e">
        <f t="shared" si="0"/>
        <v>#NUM!</v>
      </c>
      <c r="R58" s="17"/>
      <c r="S58" s="17"/>
    </row>
    <row r="59" spans="1:19" ht="14.25">
      <c r="A59" s="165" t="s">
        <v>142</v>
      </c>
      <c r="B59" s="166"/>
      <c r="C59" s="166"/>
      <c r="D59" s="167"/>
      <c r="E59" s="4"/>
      <c r="F59" s="59"/>
      <c r="G59" s="60"/>
      <c r="H59" s="154"/>
      <c r="I59" s="155"/>
      <c r="J59" s="155"/>
      <c r="K59" s="156"/>
      <c r="L59" s="60"/>
      <c r="M59" s="156"/>
      <c r="N59" s="156"/>
      <c r="O59" s="156"/>
      <c r="P59" s="17"/>
      <c r="Q59" s="160" t="e">
        <f t="shared" si="0"/>
        <v>#NUM!</v>
      </c>
      <c r="R59" s="17"/>
      <c r="S59" s="17"/>
    </row>
    <row r="60" spans="1:19" ht="14.25">
      <c r="A60" s="165" t="s">
        <v>296</v>
      </c>
      <c r="B60" s="166"/>
      <c r="C60" s="166"/>
      <c r="D60" s="167"/>
      <c r="E60" s="4"/>
      <c r="F60" s="59"/>
      <c r="G60" s="60"/>
      <c r="H60" s="154"/>
      <c r="I60" s="155"/>
      <c r="J60" s="155"/>
      <c r="K60" s="156"/>
      <c r="L60" s="60"/>
      <c r="M60" s="156"/>
      <c r="N60" s="156"/>
      <c r="O60" s="156"/>
      <c r="P60" s="17"/>
      <c r="Q60" s="160" t="e">
        <f t="shared" si="0"/>
        <v>#NUM!</v>
      </c>
      <c r="R60" s="17"/>
      <c r="S60" s="17"/>
    </row>
    <row r="61" spans="1:19" ht="14.25">
      <c r="A61" s="165" t="s">
        <v>297</v>
      </c>
      <c r="B61" s="166"/>
      <c r="C61" s="166"/>
      <c r="D61" s="167"/>
      <c r="E61" s="4"/>
      <c r="F61" s="59"/>
      <c r="G61" s="60"/>
      <c r="H61" s="154"/>
      <c r="I61" s="155"/>
      <c r="J61" s="155"/>
      <c r="K61" s="156"/>
      <c r="L61" s="60"/>
      <c r="M61" s="156"/>
      <c r="N61" s="156"/>
      <c r="O61" s="156"/>
      <c r="P61" s="17"/>
      <c r="Q61" s="160" t="e">
        <f t="shared" si="0"/>
        <v>#NUM!</v>
      </c>
      <c r="R61" s="17"/>
      <c r="S61" s="17"/>
    </row>
    <row r="62" spans="1:19" ht="14.25">
      <c r="A62" s="165" t="s">
        <v>143</v>
      </c>
      <c r="B62" s="166"/>
      <c r="C62" s="166"/>
      <c r="D62" s="167"/>
      <c r="E62" s="4"/>
      <c r="F62" s="59"/>
      <c r="G62" s="60"/>
      <c r="H62" s="154"/>
      <c r="I62" s="155"/>
      <c r="J62" s="155"/>
      <c r="K62" s="156"/>
      <c r="L62" s="60"/>
      <c r="M62" s="156"/>
      <c r="N62" s="156"/>
      <c r="O62" s="156"/>
      <c r="P62" s="17"/>
      <c r="Q62" s="160" t="e">
        <f t="shared" si="0"/>
        <v>#NUM!</v>
      </c>
      <c r="R62" s="17"/>
      <c r="S62" s="17"/>
    </row>
    <row r="63" spans="1:19" ht="14.25">
      <c r="A63" s="165" t="s">
        <v>144</v>
      </c>
      <c r="B63" s="166"/>
      <c r="C63" s="166"/>
      <c r="D63" s="167"/>
      <c r="E63" s="4"/>
      <c r="F63" s="59"/>
      <c r="G63" s="60"/>
      <c r="H63" s="154"/>
      <c r="I63" s="155"/>
      <c r="J63" s="155"/>
      <c r="K63" s="156"/>
      <c r="L63" s="60"/>
      <c r="M63" s="156"/>
      <c r="N63" s="156"/>
      <c r="O63" s="156"/>
      <c r="P63" s="17"/>
      <c r="Q63" s="160" t="e">
        <f t="shared" si="0"/>
        <v>#NUM!</v>
      </c>
      <c r="R63" s="17"/>
      <c r="S63" s="17"/>
    </row>
    <row r="64" spans="1:19" ht="14.25">
      <c r="A64" s="165" t="s">
        <v>145</v>
      </c>
      <c r="B64" s="166"/>
      <c r="C64" s="166"/>
      <c r="D64" s="167"/>
      <c r="E64" s="4"/>
      <c r="F64" s="59"/>
      <c r="G64" s="60"/>
      <c r="H64" s="154"/>
      <c r="I64" s="155"/>
      <c r="J64" s="155"/>
      <c r="K64" s="156"/>
      <c r="L64" s="60"/>
      <c r="M64" s="156"/>
      <c r="N64" s="156"/>
      <c r="O64" s="156"/>
      <c r="P64" s="17"/>
      <c r="Q64" s="160" t="e">
        <f t="shared" si="0"/>
        <v>#NUM!</v>
      </c>
      <c r="R64" s="17"/>
      <c r="S64" s="17"/>
    </row>
    <row r="65" spans="1:19" ht="14.25">
      <c r="A65" s="165" t="s">
        <v>146</v>
      </c>
      <c r="B65" s="166"/>
      <c r="C65" s="166"/>
      <c r="D65" s="167"/>
      <c r="E65" s="4"/>
      <c r="F65" s="59"/>
      <c r="G65" s="60"/>
      <c r="H65" s="154"/>
      <c r="I65" s="155"/>
      <c r="J65" s="155"/>
      <c r="K65" s="156"/>
      <c r="L65" s="60"/>
      <c r="M65" s="156"/>
      <c r="N65" s="156"/>
      <c r="O65" s="156"/>
      <c r="P65" s="17"/>
      <c r="Q65" s="160" t="e">
        <f t="shared" si="0"/>
        <v>#NUM!</v>
      </c>
      <c r="R65" s="17"/>
      <c r="S65" s="17"/>
    </row>
    <row r="66" spans="1:19" ht="14.25">
      <c r="A66" s="165" t="s">
        <v>147</v>
      </c>
      <c r="B66" s="166"/>
      <c r="C66" s="166"/>
      <c r="D66" s="167"/>
      <c r="E66" s="4"/>
      <c r="F66" s="59"/>
      <c r="G66" s="60"/>
      <c r="H66" s="154"/>
      <c r="I66" s="155"/>
      <c r="J66" s="155"/>
      <c r="K66" s="156"/>
      <c r="L66" s="60"/>
      <c r="M66" s="156"/>
      <c r="N66" s="156"/>
      <c r="O66" s="156"/>
      <c r="P66" s="17"/>
      <c r="Q66" s="160" t="e">
        <f t="shared" si="0"/>
        <v>#NUM!</v>
      </c>
      <c r="R66" s="17"/>
      <c r="S66" s="17"/>
    </row>
    <row r="67" spans="1:19" ht="14.25">
      <c r="A67" s="165" t="s">
        <v>298</v>
      </c>
      <c r="B67" s="166"/>
      <c r="C67" s="166"/>
      <c r="D67" s="167"/>
      <c r="E67" s="4"/>
      <c r="F67" s="59"/>
      <c r="G67" s="60"/>
      <c r="H67" s="154"/>
      <c r="I67" s="155"/>
      <c r="J67" s="155"/>
      <c r="K67" s="156"/>
      <c r="L67" s="60"/>
      <c r="M67" s="156"/>
      <c r="N67" s="156"/>
      <c r="O67" s="156"/>
      <c r="P67" s="17"/>
      <c r="Q67" s="160" t="e">
        <f t="shared" si="0"/>
        <v>#NUM!</v>
      </c>
      <c r="R67" s="17"/>
      <c r="S67" s="17"/>
    </row>
    <row r="68" spans="1:19" ht="14.25">
      <c r="A68" s="165" t="s">
        <v>148</v>
      </c>
      <c r="B68" s="166"/>
      <c r="C68" s="166"/>
      <c r="D68" s="167"/>
      <c r="E68" s="4"/>
      <c r="F68" s="59"/>
      <c r="G68" s="60"/>
      <c r="H68" s="154"/>
      <c r="I68" s="155"/>
      <c r="J68" s="155"/>
      <c r="K68" s="156"/>
      <c r="L68" s="60"/>
      <c r="M68" s="156"/>
      <c r="N68" s="156"/>
      <c r="O68" s="156"/>
      <c r="P68" s="17"/>
      <c r="Q68" s="160" t="e">
        <f t="shared" si="0"/>
        <v>#NUM!</v>
      </c>
      <c r="R68" s="17"/>
      <c r="S68" s="17"/>
    </row>
    <row r="69" spans="1:19" ht="14.25">
      <c r="A69" s="165" t="s">
        <v>149</v>
      </c>
      <c r="B69" s="166"/>
      <c r="C69" s="166"/>
      <c r="D69" s="167"/>
      <c r="E69" s="4"/>
      <c r="F69" s="59"/>
      <c r="G69" s="60"/>
      <c r="H69" s="154"/>
      <c r="I69" s="155"/>
      <c r="J69" s="155"/>
      <c r="K69" s="156"/>
      <c r="L69" s="60"/>
      <c r="M69" s="156"/>
      <c r="N69" s="156"/>
      <c r="O69" s="156"/>
      <c r="P69" s="17"/>
      <c r="Q69" s="160" t="e">
        <f t="shared" si="0"/>
        <v>#NUM!</v>
      </c>
      <c r="R69" s="17"/>
      <c r="S69" s="17"/>
    </row>
    <row r="70" spans="1:19" ht="14.25">
      <c r="A70" s="165" t="s">
        <v>150</v>
      </c>
      <c r="B70" s="166"/>
      <c r="C70" s="166"/>
      <c r="D70" s="167"/>
      <c r="E70" s="4"/>
      <c r="F70" s="59"/>
      <c r="G70" s="60"/>
      <c r="H70" s="154"/>
      <c r="I70" s="155"/>
      <c r="J70" s="155"/>
      <c r="K70" s="156"/>
      <c r="L70" s="60"/>
      <c r="M70" s="156"/>
      <c r="N70" s="156"/>
      <c r="O70" s="156"/>
      <c r="P70" s="17"/>
      <c r="Q70" s="160" t="e">
        <f t="shared" si="0"/>
        <v>#NUM!</v>
      </c>
      <c r="R70" s="17"/>
      <c r="S70" s="17"/>
    </row>
    <row r="71" spans="1:19" ht="14.25">
      <c r="A71" s="165" t="s">
        <v>151</v>
      </c>
      <c r="B71" s="166"/>
      <c r="C71" s="166"/>
      <c r="D71" s="167"/>
      <c r="E71" s="4"/>
      <c r="F71" s="59"/>
      <c r="G71" s="60"/>
      <c r="H71" s="154"/>
      <c r="I71" s="155"/>
      <c r="J71" s="155"/>
      <c r="K71" s="156"/>
      <c r="L71" s="60"/>
      <c r="M71" s="156"/>
      <c r="N71" s="156"/>
      <c r="O71" s="156"/>
      <c r="P71" s="17"/>
      <c r="Q71" s="160" t="e">
        <f t="shared" si="0"/>
        <v>#NUM!</v>
      </c>
      <c r="R71" s="17"/>
      <c r="S71" s="17"/>
    </row>
    <row r="72" spans="1:19" ht="14.25">
      <c r="A72" s="165" t="s">
        <v>152</v>
      </c>
      <c r="B72" s="166"/>
      <c r="C72" s="166"/>
      <c r="D72" s="167"/>
      <c r="E72" s="4"/>
      <c r="F72" s="59"/>
      <c r="G72" s="60"/>
      <c r="H72" s="154"/>
      <c r="I72" s="155"/>
      <c r="J72" s="155"/>
      <c r="K72" s="156"/>
      <c r="L72" s="60"/>
      <c r="M72" s="156"/>
      <c r="N72" s="156"/>
      <c r="O72" s="156"/>
      <c r="P72" s="17"/>
      <c r="Q72" s="160" t="e">
        <f t="shared" si="0"/>
        <v>#NUM!</v>
      </c>
      <c r="R72" s="17"/>
      <c r="S72" s="17"/>
    </row>
    <row r="73" spans="1:19" ht="14.25">
      <c r="A73" s="165" t="s">
        <v>278</v>
      </c>
      <c r="B73" s="166"/>
      <c r="C73" s="166"/>
      <c r="D73" s="167"/>
      <c r="E73" s="4"/>
      <c r="F73" s="59"/>
      <c r="G73" s="60"/>
      <c r="H73" s="154"/>
      <c r="I73" s="155"/>
      <c r="J73" s="155"/>
      <c r="K73" s="156"/>
      <c r="L73" s="60"/>
      <c r="M73" s="156"/>
      <c r="N73" s="156"/>
      <c r="O73" s="156"/>
      <c r="P73" s="17"/>
      <c r="Q73" s="160" t="e">
        <f aca="true" t="shared" si="1" ref="Q73:Q133">DATE(H73,I73,J73)</f>
        <v>#NUM!</v>
      </c>
      <c r="R73" s="17"/>
      <c r="S73" s="17"/>
    </row>
    <row r="74" spans="1:19" ht="14.25">
      <c r="A74" s="165" t="s">
        <v>153</v>
      </c>
      <c r="B74" s="166"/>
      <c r="C74" s="166"/>
      <c r="D74" s="167"/>
      <c r="E74" s="4"/>
      <c r="F74" s="59"/>
      <c r="G74" s="60"/>
      <c r="H74" s="154"/>
      <c r="I74" s="155"/>
      <c r="J74" s="155"/>
      <c r="K74" s="156"/>
      <c r="L74" s="60"/>
      <c r="M74" s="156"/>
      <c r="N74" s="156"/>
      <c r="O74" s="156"/>
      <c r="P74" s="17"/>
      <c r="Q74" s="160" t="e">
        <f t="shared" si="1"/>
        <v>#NUM!</v>
      </c>
      <c r="R74" s="17"/>
      <c r="S74" s="17"/>
    </row>
    <row r="75" spans="1:19" ht="14.25">
      <c r="A75" s="165" t="s">
        <v>154</v>
      </c>
      <c r="B75" s="166"/>
      <c r="C75" s="166"/>
      <c r="D75" s="167"/>
      <c r="E75" s="4"/>
      <c r="F75" s="59"/>
      <c r="G75" s="60"/>
      <c r="H75" s="154"/>
      <c r="I75" s="155"/>
      <c r="J75" s="155"/>
      <c r="K75" s="156"/>
      <c r="L75" s="60"/>
      <c r="M75" s="156"/>
      <c r="N75" s="156"/>
      <c r="O75" s="156"/>
      <c r="P75" s="17"/>
      <c r="Q75" s="160" t="e">
        <f t="shared" si="1"/>
        <v>#NUM!</v>
      </c>
      <c r="R75" s="17"/>
      <c r="S75" s="17"/>
    </row>
    <row r="76" spans="1:19" ht="14.25">
      <c r="A76" s="165" t="s">
        <v>155</v>
      </c>
      <c r="B76" s="166"/>
      <c r="C76" s="166"/>
      <c r="D76" s="167"/>
      <c r="E76" s="4"/>
      <c r="F76" s="59"/>
      <c r="G76" s="60"/>
      <c r="H76" s="154"/>
      <c r="I76" s="155"/>
      <c r="J76" s="155"/>
      <c r="K76" s="156"/>
      <c r="L76" s="60"/>
      <c r="M76" s="156"/>
      <c r="N76" s="156"/>
      <c r="O76" s="156"/>
      <c r="P76" s="17"/>
      <c r="Q76" s="160" t="e">
        <f t="shared" si="1"/>
        <v>#NUM!</v>
      </c>
      <c r="R76" s="17"/>
      <c r="S76" s="17"/>
    </row>
    <row r="77" spans="1:19" ht="14.25">
      <c r="A77" s="165" t="s">
        <v>156</v>
      </c>
      <c r="B77" s="166"/>
      <c r="C77" s="166"/>
      <c r="D77" s="167"/>
      <c r="E77" s="4"/>
      <c r="F77" s="59"/>
      <c r="G77" s="60"/>
      <c r="H77" s="154"/>
      <c r="I77" s="155"/>
      <c r="J77" s="155"/>
      <c r="K77" s="156"/>
      <c r="L77" s="60"/>
      <c r="M77" s="156"/>
      <c r="N77" s="156"/>
      <c r="O77" s="156"/>
      <c r="P77" s="17"/>
      <c r="Q77" s="160" t="e">
        <f t="shared" si="1"/>
        <v>#NUM!</v>
      </c>
      <c r="R77" s="17"/>
      <c r="S77" s="17"/>
    </row>
    <row r="78" spans="1:19" ht="14.25">
      <c r="A78" s="165" t="s">
        <v>157</v>
      </c>
      <c r="B78" s="166"/>
      <c r="C78" s="166"/>
      <c r="D78" s="167"/>
      <c r="E78" s="4"/>
      <c r="F78" s="59"/>
      <c r="G78" s="60"/>
      <c r="H78" s="154"/>
      <c r="I78" s="155"/>
      <c r="J78" s="155"/>
      <c r="K78" s="156"/>
      <c r="L78" s="60"/>
      <c r="M78" s="156"/>
      <c r="N78" s="156"/>
      <c r="O78" s="156"/>
      <c r="P78" s="17"/>
      <c r="Q78" s="160" t="e">
        <f t="shared" si="1"/>
        <v>#NUM!</v>
      </c>
      <c r="R78" s="17"/>
      <c r="S78" s="17"/>
    </row>
    <row r="79" spans="1:19" ht="14.25">
      <c r="A79" s="165" t="s">
        <v>277</v>
      </c>
      <c r="B79" s="166"/>
      <c r="C79" s="166"/>
      <c r="D79" s="167"/>
      <c r="E79" s="4"/>
      <c r="F79" s="59"/>
      <c r="G79" s="60"/>
      <c r="H79" s="154"/>
      <c r="I79" s="155"/>
      <c r="J79" s="155"/>
      <c r="K79" s="156"/>
      <c r="L79" s="60"/>
      <c r="M79" s="156"/>
      <c r="N79" s="156"/>
      <c r="O79" s="156"/>
      <c r="P79" s="17"/>
      <c r="Q79" s="160" t="e">
        <f t="shared" si="1"/>
        <v>#NUM!</v>
      </c>
      <c r="R79" s="17"/>
      <c r="S79" s="17"/>
    </row>
    <row r="80" spans="1:19" ht="14.25">
      <c r="A80" s="165" t="s">
        <v>158</v>
      </c>
      <c r="B80" s="166"/>
      <c r="C80" s="166"/>
      <c r="D80" s="167"/>
      <c r="E80" s="4"/>
      <c r="F80" s="59"/>
      <c r="G80" s="60"/>
      <c r="H80" s="154"/>
      <c r="I80" s="155"/>
      <c r="J80" s="155"/>
      <c r="K80" s="156"/>
      <c r="L80" s="60"/>
      <c r="M80" s="156"/>
      <c r="N80" s="156"/>
      <c r="O80" s="156"/>
      <c r="P80" s="17"/>
      <c r="Q80" s="160" t="e">
        <f t="shared" si="1"/>
        <v>#NUM!</v>
      </c>
      <c r="R80" s="17"/>
      <c r="S80" s="17"/>
    </row>
    <row r="81" spans="1:19" ht="14.25">
      <c r="A81" s="165" t="s">
        <v>159</v>
      </c>
      <c r="B81" s="166"/>
      <c r="C81" s="166"/>
      <c r="D81" s="167"/>
      <c r="E81" s="4"/>
      <c r="F81" s="59"/>
      <c r="G81" s="60"/>
      <c r="H81" s="154"/>
      <c r="I81" s="155"/>
      <c r="J81" s="155"/>
      <c r="K81" s="156"/>
      <c r="L81" s="60"/>
      <c r="M81" s="156"/>
      <c r="N81" s="156"/>
      <c r="O81" s="156"/>
      <c r="P81" s="17"/>
      <c r="Q81" s="160" t="e">
        <f t="shared" si="1"/>
        <v>#NUM!</v>
      </c>
      <c r="R81" s="17"/>
      <c r="S81" s="17"/>
    </row>
    <row r="82" spans="1:19" ht="14.25">
      <c r="A82" s="165" t="s">
        <v>160</v>
      </c>
      <c r="B82" s="166"/>
      <c r="C82" s="166"/>
      <c r="D82" s="167"/>
      <c r="E82" s="4"/>
      <c r="F82" s="59"/>
      <c r="G82" s="60"/>
      <c r="H82" s="154"/>
      <c r="I82" s="155"/>
      <c r="J82" s="155"/>
      <c r="K82" s="156"/>
      <c r="L82" s="60"/>
      <c r="M82" s="156"/>
      <c r="N82" s="156"/>
      <c r="O82" s="156"/>
      <c r="P82" s="17"/>
      <c r="Q82" s="160" t="e">
        <f t="shared" si="1"/>
        <v>#NUM!</v>
      </c>
      <c r="R82" s="17"/>
      <c r="S82" s="17"/>
    </row>
    <row r="83" spans="1:19" ht="14.25">
      <c r="A83" s="165" t="s">
        <v>161</v>
      </c>
      <c r="B83" s="166"/>
      <c r="C83" s="166"/>
      <c r="D83" s="167"/>
      <c r="E83" s="4"/>
      <c r="F83" s="59"/>
      <c r="G83" s="60"/>
      <c r="H83" s="154"/>
      <c r="I83" s="155"/>
      <c r="J83" s="155"/>
      <c r="K83" s="156"/>
      <c r="L83" s="60"/>
      <c r="M83" s="156"/>
      <c r="N83" s="156"/>
      <c r="O83" s="156"/>
      <c r="P83" s="17"/>
      <c r="Q83" s="160" t="e">
        <f t="shared" si="1"/>
        <v>#NUM!</v>
      </c>
      <c r="R83" s="17"/>
      <c r="S83" s="17"/>
    </row>
    <row r="84" spans="1:19" ht="14.25">
      <c r="A84" s="165" t="s">
        <v>162</v>
      </c>
      <c r="B84" s="166"/>
      <c r="C84" s="166"/>
      <c r="D84" s="167"/>
      <c r="E84" s="4"/>
      <c r="F84" s="59"/>
      <c r="G84" s="60"/>
      <c r="H84" s="154"/>
      <c r="I84" s="155"/>
      <c r="J84" s="155"/>
      <c r="K84" s="156"/>
      <c r="L84" s="60"/>
      <c r="M84" s="156"/>
      <c r="N84" s="156"/>
      <c r="O84" s="156"/>
      <c r="P84" s="17"/>
      <c r="Q84" s="160" t="e">
        <f t="shared" si="1"/>
        <v>#NUM!</v>
      </c>
      <c r="R84" s="17"/>
      <c r="S84" s="17"/>
    </row>
    <row r="85" spans="1:19" ht="14.25">
      <c r="A85" s="165" t="s">
        <v>276</v>
      </c>
      <c r="B85" s="166"/>
      <c r="C85" s="166"/>
      <c r="D85" s="167"/>
      <c r="E85" s="4"/>
      <c r="F85" s="59"/>
      <c r="G85" s="60"/>
      <c r="H85" s="154"/>
      <c r="I85" s="155"/>
      <c r="J85" s="155"/>
      <c r="K85" s="156"/>
      <c r="L85" s="60"/>
      <c r="M85" s="156"/>
      <c r="N85" s="156"/>
      <c r="O85" s="156"/>
      <c r="P85" s="17"/>
      <c r="Q85" s="160" t="e">
        <f t="shared" si="1"/>
        <v>#NUM!</v>
      </c>
      <c r="R85" s="17"/>
      <c r="S85" s="17"/>
    </row>
    <row r="86" spans="1:19" ht="14.25">
      <c r="A86" s="165" t="s">
        <v>163</v>
      </c>
      <c r="B86" s="166"/>
      <c r="C86" s="166"/>
      <c r="D86" s="167"/>
      <c r="E86" s="4"/>
      <c r="F86" s="59"/>
      <c r="G86" s="60"/>
      <c r="H86" s="154"/>
      <c r="I86" s="155"/>
      <c r="J86" s="155"/>
      <c r="K86" s="156"/>
      <c r="L86" s="60"/>
      <c r="M86" s="156"/>
      <c r="N86" s="156"/>
      <c r="O86" s="156"/>
      <c r="P86" s="17"/>
      <c r="Q86" s="160" t="e">
        <f t="shared" si="1"/>
        <v>#NUM!</v>
      </c>
      <c r="R86" s="17"/>
      <c r="S86" s="17"/>
    </row>
    <row r="87" spans="1:19" ht="14.25">
      <c r="A87" s="165" t="s">
        <v>164</v>
      </c>
      <c r="B87" s="166"/>
      <c r="C87" s="166"/>
      <c r="D87" s="167"/>
      <c r="E87" s="4"/>
      <c r="F87" s="59"/>
      <c r="G87" s="60"/>
      <c r="H87" s="154"/>
      <c r="I87" s="155"/>
      <c r="J87" s="155"/>
      <c r="K87" s="156"/>
      <c r="L87" s="60"/>
      <c r="M87" s="156"/>
      <c r="N87" s="156"/>
      <c r="O87" s="156"/>
      <c r="P87" s="17"/>
      <c r="Q87" s="160" t="e">
        <f t="shared" si="1"/>
        <v>#NUM!</v>
      </c>
      <c r="R87" s="17"/>
      <c r="S87" s="17"/>
    </row>
    <row r="88" spans="1:19" ht="14.25">
      <c r="A88" s="165" t="s">
        <v>165</v>
      </c>
      <c r="B88" s="166"/>
      <c r="C88" s="166"/>
      <c r="D88" s="167"/>
      <c r="E88" s="4"/>
      <c r="F88" s="59"/>
      <c r="G88" s="60"/>
      <c r="H88" s="154"/>
      <c r="I88" s="155"/>
      <c r="J88" s="155"/>
      <c r="K88" s="156"/>
      <c r="L88" s="60"/>
      <c r="M88" s="156"/>
      <c r="N88" s="156"/>
      <c r="O88" s="156"/>
      <c r="P88" s="17"/>
      <c r="Q88" s="160" t="e">
        <f t="shared" si="1"/>
        <v>#NUM!</v>
      </c>
      <c r="R88" s="17"/>
      <c r="S88" s="17"/>
    </row>
    <row r="89" spans="1:19" ht="14.25">
      <c r="A89" s="165" t="s">
        <v>166</v>
      </c>
      <c r="B89" s="166"/>
      <c r="C89" s="166"/>
      <c r="D89" s="167"/>
      <c r="E89" s="4"/>
      <c r="F89" s="59"/>
      <c r="G89" s="60"/>
      <c r="H89" s="154"/>
      <c r="I89" s="155"/>
      <c r="J89" s="155"/>
      <c r="K89" s="156"/>
      <c r="L89" s="60"/>
      <c r="M89" s="156"/>
      <c r="N89" s="156"/>
      <c r="O89" s="156"/>
      <c r="P89" s="17"/>
      <c r="Q89" s="160" t="e">
        <f t="shared" si="1"/>
        <v>#NUM!</v>
      </c>
      <c r="R89" s="17"/>
      <c r="S89" s="17"/>
    </row>
    <row r="90" spans="1:19" ht="14.25">
      <c r="A90" s="165" t="s">
        <v>167</v>
      </c>
      <c r="B90" s="166"/>
      <c r="C90" s="166"/>
      <c r="D90" s="167"/>
      <c r="E90" s="4"/>
      <c r="F90" s="59"/>
      <c r="G90" s="60"/>
      <c r="H90" s="154"/>
      <c r="I90" s="155"/>
      <c r="J90" s="155"/>
      <c r="K90" s="156"/>
      <c r="L90" s="60"/>
      <c r="M90" s="156"/>
      <c r="N90" s="156"/>
      <c r="O90" s="156"/>
      <c r="P90" s="17"/>
      <c r="Q90" s="160" t="e">
        <f t="shared" si="1"/>
        <v>#NUM!</v>
      </c>
      <c r="R90" s="17"/>
      <c r="S90" s="17"/>
    </row>
    <row r="91" spans="1:19" ht="14.25">
      <c r="A91" s="165" t="s">
        <v>168</v>
      </c>
      <c r="B91" s="166"/>
      <c r="C91" s="166"/>
      <c r="D91" s="167"/>
      <c r="E91" s="4"/>
      <c r="F91" s="59"/>
      <c r="G91" s="60"/>
      <c r="H91" s="154"/>
      <c r="I91" s="155"/>
      <c r="J91" s="155"/>
      <c r="K91" s="156"/>
      <c r="L91" s="60"/>
      <c r="M91" s="156"/>
      <c r="N91" s="156"/>
      <c r="O91" s="156"/>
      <c r="P91" s="17"/>
      <c r="Q91" s="160" t="e">
        <f t="shared" si="1"/>
        <v>#NUM!</v>
      </c>
      <c r="R91" s="17"/>
      <c r="S91" s="17"/>
    </row>
    <row r="92" spans="1:19" ht="14.25">
      <c r="A92" s="165" t="s">
        <v>169</v>
      </c>
      <c r="B92" s="166"/>
      <c r="C92" s="166"/>
      <c r="D92" s="167"/>
      <c r="E92" s="4"/>
      <c r="F92" s="59"/>
      <c r="G92" s="60"/>
      <c r="H92" s="154"/>
      <c r="I92" s="155"/>
      <c r="J92" s="155"/>
      <c r="K92" s="156"/>
      <c r="L92" s="60"/>
      <c r="M92" s="156"/>
      <c r="N92" s="156"/>
      <c r="O92" s="156"/>
      <c r="P92" s="17"/>
      <c r="Q92" s="160" t="e">
        <f t="shared" si="1"/>
        <v>#NUM!</v>
      </c>
      <c r="R92" s="17"/>
      <c r="S92" s="17"/>
    </row>
    <row r="93" spans="1:19" ht="14.25">
      <c r="A93" s="165" t="s">
        <v>170</v>
      </c>
      <c r="B93" s="166"/>
      <c r="C93" s="166"/>
      <c r="D93" s="167"/>
      <c r="E93" s="4"/>
      <c r="F93" s="59"/>
      <c r="G93" s="60"/>
      <c r="H93" s="154"/>
      <c r="I93" s="155"/>
      <c r="J93" s="155"/>
      <c r="K93" s="156"/>
      <c r="L93" s="60"/>
      <c r="M93" s="156"/>
      <c r="N93" s="156"/>
      <c r="O93" s="156"/>
      <c r="P93" s="17"/>
      <c r="Q93" s="160" t="e">
        <f t="shared" si="1"/>
        <v>#NUM!</v>
      </c>
      <c r="R93" s="17"/>
      <c r="S93" s="17"/>
    </row>
    <row r="94" spans="1:19" ht="14.25">
      <c r="A94" s="165" t="s">
        <v>171</v>
      </c>
      <c r="B94" s="166"/>
      <c r="C94" s="166"/>
      <c r="D94" s="167"/>
      <c r="E94" s="4"/>
      <c r="F94" s="59"/>
      <c r="G94" s="60"/>
      <c r="H94" s="154"/>
      <c r="I94" s="155"/>
      <c r="J94" s="155"/>
      <c r="K94" s="156"/>
      <c r="L94" s="60"/>
      <c r="M94" s="156"/>
      <c r="N94" s="156"/>
      <c r="O94" s="156"/>
      <c r="P94" s="17"/>
      <c r="Q94" s="160" t="e">
        <f t="shared" si="1"/>
        <v>#NUM!</v>
      </c>
      <c r="R94" s="17"/>
      <c r="S94" s="17"/>
    </row>
    <row r="95" spans="1:19" ht="14.25">
      <c r="A95" s="165" t="s">
        <v>172</v>
      </c>
      <c r="B95" s="166"/>
      <c r="C95" s="166"/>
      <c r="D95" s="167"/>
      <c r="E95" s="4"/>
      <c r="F95" s="59"/>
      <c r="G95" s="60"/>
      <c r="H95" s="154"/>
      <c r="I95" s="155"/>
      <c r="J95" s="155"/>
      <c r="K95" s="156"/>
      <c r="L95" s="60"/>
      <c r="M95" s="156"/>
      <c r="N95" s="156"/>
      <c r="O95" s="156"/>
      <c r="P95" s="17"/>
      <c r="Q95" s="160" t="e">
        <f t="shared" si="1"/>
        <v>#NUM!</v>
      </c>
      <c r="R95" s="17"/>
      <c r="S95" s="17"/>
    </row>
    <row r="96" spans="1:19" ht="14.25">
      <c r="A96" s="165" t="s">
        <v>173</v>
      </c>
      <c r="B96" s="166"/>
      <c r="C96" s="166"/>
      <c r="D96" s="167"/>
      <c r="E96" s="4"/>
      <c r="F96" s="59"/>
      <c r="G96" s="60"/>
      <c r="H96" s="154"/>
      <c r="I96" s="155"/>
      <c r="J96" s="155"/>
      <c r="K96" s="156"/>
      <c r="L96" s="60"/>
      <c r="M96" s="156"/>
      <c r="N96" s="156"/>
      <c r="O96" s="156"/>
      <c r="P96" s="17"/>
      <c r="Q96" s="160" t="e">
        <f t="shared" si="1"/>
        <v>#NUM!</v>
      </c>
      <c r="R96" s="17"/>
      <c r="S96" s="17"/>
    </row>
    <row r="97" spans="1:19" ht="14.25">
      <c r="A97" s="165" t="s">
        <v>174</v>
      </c>
      <c r="B97" s="166"/>
      <c r="C97" s="166"/>
      <c r="D97" s="167"/>
      <c r="E97" s="4"/>
      <c r="F97" s="59"/>
      <c r="G97" s="60"/>
      <c r="H97" s="154"/>
      <c r="I97" s="155"/>
      <c r="J97" s="155"/>
      <c r="K97" s="156"/>
      <c r="L97" s="60"/>
      <c r="M97" s="156"/>
      <c r="N97" s="156"/>
      <c r="O97" s="156"/>
      <c r="P97" s="17"/>
      <c r="Q97" s="160" t="e">
        <f t="shared" si="1"/>
        <v>#NUM!</v>
      </c>
      <c r="R97" s="17"/>
      <c r="S97" s="17"/>
    </row>
    <row r="98" spans="1:19" ht="14.25">
      <c r="A98" s="165" t="s">
        <v>175</v>
      </c>
      <c r="B98" s="166"/>
      <c r="C98" s="166"/>
      <c r="D98" s="167"/>
      <c r="E98" s="4"/>
      <c r="F98" s="59"/>
      <c r="G98" s="60"/>
      <c r="H98" s="154"/>
      <c r="I98" s="155"/>
      <c r="J98" s="155"/>
      <c r="K98" s="156"/>
      <c r="L98" s="60"/>
      <c r="M98" s="156"/>
      <c r="N98" s="156"/>
      <c r="O98" s="156"/>
      <c r="P98" s="17"/>
      <c r="Q98" s="160" t="e">
        <f t="shared" si="1"/>
        <v>#NUM!</v>
      </c>
      <c r="R98" s="17"/>
      <c r="S98" s="17"/>
    </row>
    <row r="99" spans="1:19" ht="14.25">
      <c r="A99" s="165" t="s">
        <v>176</v>
      </c>
      <c r="B99" s="166"/>
      <c r="C99" s="166"/>
      <c r="D99" s="167"/>
      <c r="E99" s="4"/>
      <c r="F99" s="59"/>
      <c r="G99" s="60"/>
      <c r="H99" s="154"/>
      <c r="I99" s="155"/>
      <c r="J99" s="155"/>
      <c r="K99" s="156"/>
      <c r="L99" s="60"/>
      <c r="M99" s="156"/>
      <c r="N99" s="156"/>
      <c r="O99" s="156"/>
      <c r="P99" s="17"/>
      <c r="Q99" s="160" t="e">
        <f t="shared" si="1"/>
        <v>#NUM!</v>
      </c>
      <c r="R99" s="17"/>
      <c r="S99" s="17"/>
    </row>
    <row r="100" spans="1:19" ht="14.25">
      <c r="A100" s="165" t="s">
        <v>177</v>
      </c>
      <c r="B100" s="166"/>
      <c r="C100" s="166"/>
      <c r="D100" s="167"/>
      <c r="E100" s="4"/>
      <c r="F100" s="59"/>
      <c r="G100" s="60"/>
      <c r="H100" s="154"/>
      <c r="I100" s="155"/>
      <c r="J100" s="155"/>
      <c r="K100" s="156"/>
      <c r="L100" s="60"/>
      <c r="M100" s="156"/>
      <c r="N100" s="156"/>
      <c r="O100" s="156"/>
      <c r="P100" s="17"/>
      <c r="Q100" s="160" t="e">
        <f t="shared" si="1"/>
        <v>#NUM!</v>
      </c>
      <c r="R100" s="17"/>
      <c r="S100" s="17"/>
    </row>
    <row r="101" spans="1:19" ht="14.25">
      <c r="A101" s="165" t="s">
        <v>178</v>
      </c>
      <c r="B101" s="166"/>
      <c r="C101" s="166"/>
      <c r="D101" s="167"/>
      <c r="E101" s="4"/>
      <c r="F101" s="59"/>
      <c r="G101" s="60"/>
      <c r="H101" s="154"/>
      <c r="I101" s="155"/>
      <c r="J101" s="155"/>
      <c r="K101" s="156"/>
      <c r="L101" s="60"/>
      <c r="M101" s="156"/>
      <c r="N101" s="156"/>
      <c r="O101" s="156"/>
      <c r="P101" s="17"/>
      <c r="Q101" s="160" t="e">
        <f t="shared" si="1"/>
        <v>#NUM!</v>
      </c>
      <c r="R101" s="17"/>
      <c r="S101" s="17"/>
    </row>
    <row r="102" spans="1:19" ht="14.25">
      <c r="A102" s="165" t="s">
        <v>179</v>
      </c>
      <c r="B102" s="166"/>
      <c r="C102" s="166"/>
      <c r="D102" s="167"/>
      <c r="E102" s="4"/>
      <c r="F102" s="59"/>
      <c r="G102" s="60"/>
      <c r="H102" s="154"/>
      <c r="I102" s="155"/>
      <c r="J102" s="155"/>
      <c r="K102" s="156"/>
      <c r="L102" s="60"/>
      <c r="M102" s="156"/>
      <c r="N102" s="156"/>
      <c r="O102" s="156"/>
      <c r="P102" s="17"/>
      <c r="Q102" s="160" t="e">
        <f t="shared" si="1"/>
        <v>#NUM!</v>
      </c>
      <c r="R102" s="17"/>
      <c r="S102" s="17"/>
    </row>
    <row r="103" spans="1:19" ht="14.25">
      <c r="A103" s="165" t="s">
        <v>180</v>
      </c>
      <c r="B103" s="166"/>
      <c r="C103" s="166"/>
      <c r="D103" s="167"/>
      <c r="E103" s="4"/>
      <c r="F103" s="59"/>
      <c r="G103" s="60"/>
      <c r="H103" s="154"/>
      <c r="I103" s="155"/>
      <c r="J103" s="155"/>
      <c r="K103" s="156"/>
      <c r="L103" s="60"/>
      <c r="M103" s="156"/>
      <c r="N103" s="156"/>
      <c r="O103" s="156"/>
      <c r="P103" s="17"/>
      <c r="Q103" s="160" t="e">
        <f t="shared" si="1"/>
        <v>#NUM!</v>
      </c>
      <c r="R103" s="17"/>
      <c r="S103" s="17"/>
    </row>
    <row r="104" spans="1:19" ht="14.25">
      <c r="A104" s="165" t="s">
        <v>181</v>
      </c>
      <c r="B104" s="166"/>
      <c r="C104" s="166"/>
      <c r="D104" s="167"/>
      <c r="E104" s="4"/>
      <c r="F104" s="59"/>
      <c r="G104" s="60"/>
      <c r="H104" s="154"/>
      <c r="I104" s="155"/>
      <c r="J104" s="155"/>
      <c r="K104" s="156"/>
      <c r="L104" s="60"/>
      <c r="M104" s="156"/>
      <c r="N104" s="156"/>
      <c r="O104" s="156"/>
      <c r="P104" s="17"/>
      <c r="Q104" s="160" t="e">
        <f t="shared" si="1"/>
        <v>#NUM!</v>
      </c>
      <c r="R104" s="17"/>
      <c r="S104" s="17"/>
    </row>
    <row r="105" spans="1:19" ht="14.25">
      <c r="A105" s="165" t="s">
        <v>182</v>
      </c>
      <c r="B105" s="166"/>
      <c r="C105" s="166"/>
      <c r="D105" s="167"/>
      <c r="E105" s="4"/>
      <c r="F105" s="59"/>
      <c r="G105" s="60"/>
      <c r="H105" s="154"/>
      <c r="I105" s="155"/>
      <c r="J105" s="155"/>
      <c r="K105" s="156"/>
      <c r="L105" s="60"/>
      <c r="M105" s="156"/>
      <c r="N105" s="156"/>
      <c r="O105" s="156"/>
      <c r="P105" s="17"/>
      <c r="Q105" s="160" t="e">
        <f t="shared" si="1"/>
        <v>#NUM!</v>
      </c>
      <c r="R105" s="17"/>
      <c r="S105" s="17"/>
    </row>
    <row r="106" spans="1:19" ht="14.25">
      <c r="A106" s="165" t="s">
        <v>183</v>
      </c>
      <c r="B106" s="166"/>
      <c r="C106" s="166"/>
      <c r="D106" s="167"/>
      <c r="E106" s="4"/>
      <c r="F106" s="59"/>
      <c r="G106" s="60"/>
      <c r="H106" s="154"/>
      <c r="I106" s="155"/>
      <c r="J106" s="155"/>
      <c r="K106" s="156"/>
      <c r="L106" s="60"/>
      <c r="M106" s="156"/>
      <c r="N106" s="156"/>
      <c r="O106" s="156"/>
      <c r="P106" s="17"/>
      <c r="Q106" s="160" t="e">
        <f t="shared" si="1"/>
        <v>#NUM!</v>
      </c>
      <c r="R106" s="17"/>
      <c r="S106" s="17"/>
    </row>
    <row r="107" spans="1:19" ht="14.25">
      <c r="A107" s="165" t="s">
        <v>184</v>
      </c>
      <c r="B107" s="166"/>
      <c r="C107" s="166"/>
      <c r="D107" s="167"/>
      <c r="E107" s="4"/>
      <c r="F107" s="59"/>
      <c r="G107" s="60"/>
      <c r="H107" s="154"/>
      <c r="I107" s="155"/>
      <c r="J107" s="155"/>
      <c r="K107" s="156"/>
      <c r="L107" s="60"/>
      <c r="M107" s="156"/>
      <c r="N107" s="156"/>
      <c r="O107" s="156"/>
      <c r="P107" s="17"/>
      <c r="Q107" s="160" t="e">
        <f t="shared" si="1"/>
        <v>#NUM!</v>
      </c>
      <c r="R107" s="17"/>
      <c r="S107" s="17"/>
    </row>
    <row r="108" spans="1:19" ht="14.25">
      <c r="A108" s="165" t="s">
        <v>185</v>
      </c>
      <c r="B108" s="166"/>
      <c r="C108" s="166"/>
      <c r="D108" s="167"/>
      <c r="E108" s="4"/>
      <c r="F108" s="59"/>
      <c r="G108" s="60"/>
      <c r="H108" s="154"/>
      <c r="I108" s="155"/>
      <c r="J108" s="155"/>
      <c r="K108" s="156"/>
      <c r="L108" s="60"/>
      <c r="M108" s="156"/>
      <c r="N108" s="156"/>
      <c r="O108" s="156"/>
      <c r="P108" s="17"/>
      <c r="Q108" s="160" t="e">
        <f t="shared" si="1"/>
        <v>#NUM!</v>
      </c>
      <c r="R108" s="17"/>
      <c r="S108" s="17"/>
    </row>
    <row r="109" spans="1:19" ht="14.25">
      <c r="A109" s="165" t="s">
        <v>186</v>
      </c>
      <c r="B109" s="166"/>
      <c r="C109" s="166"/>
      <c r="D109" s="167"/>
      <c r="E109" s="4"/>
      <c r="F109" s="59"/>
      <c r="G109" s="60"/>
      <c r="H109" s="154"/>
      <c r="I109" s="155"/>
      <c r="J109" s="155"/>
      <c r="K109" s="156"/>
      <c r="L109" s="60"/>
      <c r="M109" s="156"/>
      <c r="N109" s="156"/>
      <c r="O109" s="156"/>
      <c r="P109" s="17"/>
      <c r="Q109" s="160" t="e">
        <f t="shared" si="1"/>
        <v>#NUM!</v>
      </c>
      <c r="R109" s="17"/>
      <c r="S109" s="17"/>
    </row>
    <row r="110" spans="1:19" ht="14.25">
      <c r="A110" s="165" t="s">
        <v>187</v>
      </c>
      <c r="B110" s="166"/>
      <c r="C110" s="166"/>
      <c r="D110" s="167"/>
      <c r="E110" s="4"/>
      <c r="F110" s="59"/>
      <c r="G110" s="60"/>
      <c r="H110" s="154"/>
      <c r="I110" s="155"/>
      <c r="J110" s="155"/>
      <c r="K110" s="156"/>
      <c r="L110" s="60"/>
      <c r="M110" s="156"/>
      <c r="N110" s="156"/>
      <c r="O110" s="156"/>
      <c r="P110" s="17"/>
      <c r="Q110" s="160" t="e">
        <f t="shared" si="1"/>
        <v>#NUM!</v>
      </c>
      <c r="R110" s="17"/>
      <c r="S110" s="17"/>
    </row>
    <row r="111" spans="1:19" ht="14.25">
      <c r="A111" s="165" t="s">
        <v>188</v>
      </c>
      <c r="B111" s="166"/>
      <c r="C111" s="166"/>
      <c r="D111" s="167"/>
      <c r="E111" s="4"/>
      <c r="F111" s="59"/>
      <c r="G111" s="60"/>
      <c r="H111" s="154"/>
      <c r="I111" s="155"/>
      <c r="J111" s="155"/>
      <c r="K111" s="156"/>
      <c r="L111" s="60"/>
      <c r="M111" s="156"/>
      <c r="N111" s="156"/>
      <c r="O111" s="156"/>
      <c r="P111" s="17"/>
      <c r="Q111" s="160" t="e">
        <f t="shared" si="1"/>
        <v>#NUM!</v>
      </c>
      <c r="R111" s="17"/>
      <c r="S111" s="17"/>
    </row>
    <row r="112" spans="1:19" ht="14.25">
      <c r="A112" s="165" t="s">
        <v>189</v>
      </c>
      <c r="B112" s="166"/>
      <c r="C112" s="166"/>
      <c r="D112" s="167"/>
      <c r="E112" s="4"/>
      <c r="F112" s="59"/>
      <c r="G112" s="60"/>
      <c r="H112" s="154"/>
      <c r="I112" s="155"/>
      <c r="J112" s="155"/>
      <c r="K112" s="156"/>
      <c r="L112" s="60"/>
      <c r="M112" s="156"/>
      <c r="N112" s="156"/>
      <c r="O112" s="156"/>
      <c r="P112" s="17"/>
      <c r="Q112" s="160" t="e">
        <f t="shared" si="1"/>
        <v>#NUM!</v>
      </c>
      <c r="R112" s="17"/>
      <c r="S112" s="17"/>
    </row>
    <row r="113" spans="1:19" ht="14.25">
      <c r="A113" s="165" t="s">
        <v>190</v>
      </c>
      <c r="B113" s="166"/>
      <c r="C113" s="166"/>
      <c r="D113" s="167"/>
      <c r="E113" s="4"/>
      <c r="F113" s="59"/>
      <c r="G113" s="60"/>
      <c r="H113" s="154"/>
      <c r="I113" s="155"/>
      <c r="J113" s="155"/>
      <c r="K113" s="156"/>
      <c r="L113" s="60"/>
      <c r="M113" s="156"/>
      <c r="N113" s="156"/>
      <c r="O113" s="156"/>
      <c r="P113" s="17"/>
      <c r="Q113" s="160" t="e">
        <f t="shared" si="1"/>
        <v>#NUM!</v>
      </c>
      <c r="R113" s="17"/>
      <c r="S113" s="17"/>
    </row>
    <row r="114" spans="1:19" ht="14.25">
      <c r="A114" s="165" t="s">
        <v>191</v>
      </c>
      <c r="B114" s="166"/>
      <c r="C114" s="166"/>
      <c r="D114" s="167"/>
      <c r="E114" s="4"/>
      <c r="F114" s="59"/>
      <c r="G114" s="60"/>
      <c r="H114" s="154"/>
      <c r="I114" s="155"/>
      <c r="J114" s="155"/>
      <c r="K114" s="156"/>
      <c r="L114" s="60"/>
      <c r="M114" s="156"/>
      <c r="N114" s="156"/>
      <c r="O114" s="156"/>
      <c r="P114" s="17"/>
      <c r="Q114" s="160" t="e">
        <f t="shared" si="1"/>
        <v>#NUM!</v>
      </c>
      <c r="R114" s="17"/>
      <c r="S114" s="17"/>
    </row>
    <row r="115" spans="1:19" ht="14.25">
      <c r="A115" s="165" t="s">
        <v>192</v>
      </c>
      <c r="B115" s="166"/>
      <c r="C115" s="166"/>
      <c r="D115" s="167"/>
      <c r="E115" s="4"/>
      <c r="F115" s="59"/>
      <c r="G115" s="60"/>
      <c r="H115" s="154"/>
      <c r="I115" s="155"/>
      <c r="J115" s="155"/>
      <c r="K115" s="156"/>
      <c r="L115" s="60"/>
      <c r="M115" s="156"/>
      <c r="N115" s="156"/>
      <c r="O115" s="156"/>
      <c r="P115" s="17"/>
      <c r="Q115" s="160" t="e">
        <f t="shared" si="1"/>
        <v>#NUM!</v>
      </c>
      <c r="R115" s="17"/>
      <c r="S115" s="17"/>
    </row>
    <row r="116" spans="1:19" ht="14.25">
      <c r="A116" s="165" t="s">
        <v>193</v>
      </c>
      <c r="B116" s="166"/>
      <c r="C116" s="166"/>
      <c r="D116" s="167"/>
      <c r="E116" s="4"/>
      <c r="F116" s="59"/>
      <c r="G116" s="60"/>
      <c r="H116" s="154"/>
      <c r="I116" s="155"/>
      <c r="J116" s="155"/>
      <c r="K116" s="156"/>
      <c r="L116" s="60"/>
      <c r="M116" s="156"/>
      <c r="N116" s="156"/>
      <c r="O116" s="156"/>
      <c r="P116" s="17"/>
      <c r="Q116" s="160" t="e">
        <f t="shared" si="1"/>
        <v>#NUM!</v>
      </c>
      <c r="R116" s="17"/>
      <c r="S116" s="17"/>
    </row>
    <row r="117" spans="1:19" ht="14.25">
      <c r="A117" s="165" t="s">
        <v>194</v>
      </c>
      <c r="B117" s="166"/>
      <c r="C117" s="166"/>
      <c r="D117" s="167"/>
      <c r="E117" s="4"/>
      <c r="F117" s="59"/>
      <c r="G117" s="60"/>
      <c r="H117" s="154"/>
      <c r="I117" s="155"/>
      <c r="J117" s="155"/>
      <c r="K117" s="156"/>
      <c r="L117" s="60"/>
      <c r="M117" s="156"/>
      <c r="N117" s="156"/>
      <c r="O117" s="156"/>
      <c r="P117" s="17"/>
      <c r="Q117" s="160" t="e">
        <f t="shared" si="1"/>
        <v>#NUM!</v>
      </c>
      <c r="R117" s="17"/>
      <c r="S117" s="17"/>
    </row>
    <row r="118" spans="1:19" ht="14.25">
      <c r="A118" s="165" t="s">
        <v>195</v>
      </c>
      <c r="B118" s="166"/>
      <c r="C118" s="166"/>
      <c r="D118" s="167"/>
      <c r="E118" s="4"/>
      <c r="F118" s="59"/>
      <c r="G118" s="60"/>
      <c r="H118" s="154"/>
      <c r="I118" s="155"/>
      <c r="J118" s="155"/>
      <c r="K118" s="156"/>
      <c r="L118" s="60"/>
      <c r="M118" s="156"/>
      <c r="N118" s="156"/>
      <c r="O118" s="156"/>
      <c r="P118" s="17"/>
      <c r="Q118" s="160" t="e">
        <f t="shared" si="1"/>
        <v>#NUM!</v>
      </c>
      <c r="R118" s="17"/>
      <c r="S118" s="17"/>
    </row>
    <row r="119" spans="1:19" ht="14.25">
      <c r="A119" s="165" t="s">
        <v>196</v>
      </c>
      <c r="B119" s="166"/>
      <c r="C119" s="166"/>
      <c r="D119" s="167"/>
      <c r="E119" s="4"/>
      <c r="F119" s="59"/>
      <c r="G119" s="60"/>
      <c r="H119" s="154"/>
      <c r="I119" s="155"/>
      <c r="J119" s="155"/>
      <c r="K119" s="156"/>
      <c r="L119" s="60"/>
      <c r="M119" s="156"/>
      <c r="N119" s="156"/>
      <c r="O119" s="156"/>
      <c r="P119" s="17"/>
      <c r="Q119" s="160" t="e">
        <f t="shared" si="1"/>
        <v>#NUM!</v>
      </c>
      <c r="R119" s="17"/>
      <c r="S119" s="17"/>
    </row>
    <row r="120" spans="1:19" ht="14.25">
      <c r="A120" s="165" t="s">
        <v>197</v>
      </c>
      <c r="B120" s="166"/>
      <c r="C120" s="166"/>
      <c r="D120" s="167"/>
      <c r="E120" s="4"/>
      <c r="F120" s="59"/>
      <c r="G120" s="60"/>
      <c r="H120" s="154"/>
      <c r="I120" s="155"/>
      <c r="J120" s="155"/>
      <c r="K120" s="156"/>
      <c r="L120" s="60"/>
      <c r="M120" s="156"/>
      <c r="N120" s="156"/>
      <c r="O120" s="156"/>
      <c r="P120" s="17"/>
      <c r="Q120" s="160" t="e">
        <f t="shared" si="1"/>
        <v>#NUM!</v>
      </c>
      <c r="R120" s="17"/>
      <c r="S120" s="17"/>
    </row>
    <row r="121" spans="1:19" ht="14.25">
      <c r="A121" s="165" t="s">
        <v>198</v>
      </c>
      <c r="B121" s="166"/>
      <c r="C121" s="166"/>
      <c r="D121" s="167"/>
      <c r="E121" s="4"/>
      <c r="F121" s="59"/>
      <c r="G121" s="60"/>
      <c r="H121" s="154"/>
      <c r="I121" s="155"/>
      <c r="J121" s="155"/>
      <c r="K121" s="156"/>
      <c r="L121" s="60"/>
      <c r="M121" s="156"/>
      <c r="N121" s="156"/>
      <c r="O121" s="156"/>
      <c r="P121" s="17"/>
      <c r="Q121" s="160" t="e">
        <f t="shared" si="1"/>
        <v>#NUM!</v>
      </c>
      <c r="R121" s="17"/>
      <c r="S121" s="17"/>
    </row>
    <row r="122" spans="1:19" ht="14.25">
      <c r="A122" s="165" t="s">
        <v>199</v>
      </c>
      <c r="B122" s="166"/>
      <c r="C122" s="166"/>
      <c r="D122" s="167"/>
      <c r="E122" s="4"/>
      <c r="F122" s="59"/>
      <c r="G122" s="60"/>
      <c r="H122" s="154"/>
      <c r="I122" s="155"/>
      <c r="J122" s="155"/>
      <c r="K122" s="156"/>
      <c r="L122" s="60"/>
      <c r="M122" s="156"/>
      <c r="N122" s="156"/>
      <c r="O122" s="156"/>
      <c r="P122" s="17"/>
      <c r="Q122" s="160" t="e">
        <f t="shared" si="1"/>
        <v>#NUM!</v>
      </c>
      <c r="R122" s="17"/>
      <c r="S122" s="17"/>
    </row>
    <row r="123" spans="1:19" ht="14.25">
      <c r="A123" s="165" t="s">
        <v>200</v>
      </c>
      <c r="B123" s="166"/>
      <c r="C123" s="166"/>
      <c r="D123" s="167"/>
      <c r="E123" s="4"/>
      <c r="F123" s="59"/>
      <c r="G123" s="60"/>
      <c r="H123" s="154"/>
      <c r="I123" s="155"/>
      <c r="J123" s="155"/>
      <c r="K123" s="156"/>
      <c r="L123" s="60"/>
      <c r="M123" s="156"/>
      <c r="N123" s="156"/>
      <c r="O123" s="156"/>
      <c r="P123" s="17"/>
      <c r="Q123" s="160" t="e">
        <f t="shared" si="1"/>
        <v>#NUM!</v>
      </c>
      <c r="R123" s="17"/>
      <c r="S123" s="17"/>
    </row>
    <row r="124" spans="1:19" ht="14.25">
      <c r="A124" s="165" t="s">
        <v>201</v>
      </c>
      <c r="B124" s="166"/>
      <c r="C124" s="166"/>
      <c r="D124" s="167"/>
      <c r="E124" s="4"/>
      <c r="F124" s="59"/>
      <c r="G124" s="60"/>
      <c r="H124" s="154"/>
      <c r="I124" s="155"/>
      <c r="J124" s="155"/>
      <c r="K124" s="156"/>
      <c r="L124" s="60"/>
      <c r="M124" s="156"/>
      <c r="N124" s="156"/>
      <c r="O124" s="156"/>
      <c r="P124" s="17"/>
      <c r="Q124" s="160" t="e">
        <f t="shared" si="1"/>
        <v>#NUM!</v>
      </c>
      <c r="R124" s="17"/>
      <c r="S124" s="17"/>
    </row>
    <row r="125" spans="1:19" ht="14.25">
      <c r="A125" s="165" t="s">
        <v>202</v>
      </c>
      <c r="B125" s="166"/>
      <c r="C125" s="166"/>
      <c r="D125" s="167"/>
      <c r="E125" s="4"/>
      <c r="F125" s="59"/>
      <c r="G125" s="60"/>
      <c r="H125" s="154"/>
      <c r="I125" s="155"/>
      <c r="J125" s="155"/>
      <c r="K125" s="156"/>
      <c r="L125" s="60"/>
      <c r="M125" s="156"/>
      <c r="N125" s="156"/>
      <c r="O125" s="156"/>
      <c r="P125" s="17"/>
      <c r="Q125" s="160" t="e">
        <f t="shared" si="1"/>
        <v>#NUM!</v>
      </c>
      <c r="R125" s="17"/>
      <c r="S125" s="17"/>
    </row>
    <row r="126" spans="1:19" ht="14.25">
      <c r="A126" s="165" t="s">
        <v>13</v>
      </c>
      <c r="B126" s="166"/>
      <c r="C126" s="166"/>
      <c r="D126" s="167"/>
      <c r="E126" s="4"/>
      <c r="F126" s="59"/>
      <c r="G126" s="60"/>
      <c r="H126" s="154"/>
      <c r="I126" s="155"/>
      <c r="J126" s="155"/>
      <c r="K126" s="156"/>
      <c r="L126" s="60"/>
      <c r="M126" s="156"/>
      <c r="N126" s="156"/>
      <c r="O126" s="156"/>
      <c r="P126" s="17"/>
      <c r="Q126" s="160" t="e">
        <f t="shared" si="1"/>
        <v>#NUM!</v>
      </c>
      <c r="R126" s="17"/>
      <c r="S126" s="17"/>
    </row>
    <row r="127" spans="1:19" ht="14.25">
      <c r="A127" s="165" t="s">
        <v>14</v>
      </c>
      <c r="B127" s="166"/>
      <c r="C127" s="166"/>
      <c r="D127" s="167"/>
      <c r="E127" s="4"/>
      <c r="F127" s="59"/>
      <c r="G127" s="60"/>
      <c r="H127" s="154"/>
      <c r="I127" s="155"/>
      <c r="J127" s="155"/>
      <c r="K127" s="156"/>
      <c r="L127" s="60"/>
      <c r="M127" s="156"/>
      <c r="N127" s="156"/>
      <c r="O127" s="156"/>
      <c r="P127" s="17"/>
      <c r="Q127" s="160" t="e">
        <f t="shared" si="1"/>
        <v>#NUM!</v>
      </c>
      <c r="R127" s="17"/>
      <c r="S127" s="17"/>
    </row>
    <row r="128" spans="1:19" ht="14.25">
      <c r="A128" s="165" t="s">
        <v>15</v>
      </c>
      <c r="B128" s="166"/>
      <c r="C128" s="166"/>
      <c r="D128" s="167"/>
      <c r="E128" s="4"/>
      <c r="F128" s="59"/>
      <c r="G128" s="60"/>
      <c r="H128" s="154"/>
      <c r="I128" s="155"/>
      <c r="J128" s="155"/>
      <c r="K128" s="156"/>
      <c r="L128" s="60"/>
      <c r="M128" s="156"/>
      <c r="N128" s="156"/>
      <c r="O128" s="156"/>
      <c r="P128" s="17"/>
      <c r="Q128" s="160" t="e">
        <f t="shared" si="1"/>
        <v>#NUM!</v>
      </c>
      <c r="R128" s="17"/>
      <c r="S128" s="17"/>
    </row>
    <row r="129" spans="1:19" ht="14.25">
      <c r="A129" s="165" t="s">
        <v>16</v>
      </c>
      <c r="B129" s="166"/>
      <c r="C129" s="166"/>
      <c r="D129" s="167"/>
      <c r="E129" s="4"/>
      <c r="F129" s="59"/>
      <c r="G129" s="60"/>
      <c r="H129" s="154"/>
      <c r="I129" s="155"/>
      <c r="J129" s="155"/>
      <c r="K129" s="156"/>
      <c r="L129" s="60"/>
      <c r="M129" s="156"/>
      <c r="N129" s="156"/>
      <c r="O129" s="156"/>
      <c r="P129" s="17"/>
      <c r="Q129" s="160" t="e">
        <f t="shared" si="1"/>
        <v>#NUM!</v>
      </c>
      <c r="R129" s="17"/>
      <c r="S129" s="17"/>
    </row>
    <row r="130" spans="1:19" ht="14.25">
      <c r="A130" s="165" t="s">
        <v>17</v>
      </c>
      <c r="B130" s="166"/>
      <c r="C130" s="166"/>
      <c r="D130" s="167"/>
      <c r="E130" s="4"/>
      <c r="F130" s="59"/>
      <c r="G130" s="60"/>
      <c r="H130" s="154"/>
      <c r="I130" s="155"/>
      <c r="J130" s="155"/>
      <c r="K130" s="156"/>
      <c r="L130" s="60"/>
      <c r="M130" s="156"/>
      <c r="N130" s="156"/>
      <c r="O130" s="156"/>
      <c r="P130" s="17"/>
      <c r="Q130" s="160" t="e">
        <f t="shared" si="1"/>
        <v>#NUM!</v>
      </c>
      <c r="R130" s="17"/>
      <c r="S130" s="17"/>
    </row>
    <row r="131" spans="1:19" ht="14.25">
      <c r="A131" s="165" t="s">
        <v>18</v>
      </c>
      <c r="B131" s="166"/>
      <c r="C131" s="166"/>
      <c r="D131" s="167"/>
      <c r="E131" s="4"/>
      <c r="F131" s="59"/>
      <c r="G131" s="60"/>
      <c r="H131" s="154"/>
      <c r="I131" s="155"/>
      <c r="J131" s="155"/>
      <c r="K131" s="156"/>
      <c r="L131" s="60"/>
      <c r="M131" s="156"/>
      <c r="N131" s="156"/>
      <c r="O131" s="156"/>
      <c r="P131" s="17"/>
      <c r="Q131" s="160" t="e">
        <f t="shared" si="1"/>
        <v>#NUM!</v>
      </c>
      <c r="R131" s="17"/>
      <c r="S131" s="17"/>
    </row>
    <row r="132" spans="1:19" ht="14.25">
      <c r="A132" s="165" t="s">
        <v>19</v>
      </c>
      <c r="B132" s="166"/>
      <c r="C132" s="166"/>
      <c r="D132" s="167"/>
      <c r="E132" s="4"/>
      <c r="F132" s="59"/>
      <c r="G132" s="60"/>
      <c r="H132" s="154"/>
      <c r="I132" s="155"/>
      <c r="J132" s="155"/>
      <c r="K132" s="156"/>
      <c r="L132" s="60"/>
      <c r="M132" s="156"/>
      <c r="N132" s="156"/>
      <c r="O132" s="156"/>
      <c r="P132" s="17"/>
      <c r="Q132" s="160" t="e">
        <f t="shared" si="1"/>
        <v>#NUM!</v>
      </c>
      <c r="R132" s="17"/>
      <c r="S132" s="17"/>
    </row>
    <row r="133" spans="1:19" ht="14.25">
      <c r="A133" s="165" t="s">
        <v>20</v>
      </c>
      <c r="B133" s="166"/>
      <c r="C133" s="166"/>
      <c r="D133" s="167"/>
      <c r="E133" s="4"/>
      <c r="F133" s="59"/>
      <c r="G133" s="60"/>
      <c r="H133" s="154"/>
      <c r="I133" s="155"/>
      <c r="J133" s="155"/>
      <c r="K133" s="156"/>
      <c r="L133" s="60"/>
      <c r="M133" s="156"/>
      <c r="N133" s="156"/>
      <c r="O133" s="156"/>
      <c r="P133" s="17"/>
      <c r="Q133" s="160" t="e">
        <f t="shared" si="1"/>
        <v>#NUM!</v>
      </c>
      <c r="R133" s="17"/>
      <c r="S133" s="17"/>
    </row>
    <row r="134" spans="1:19" s="70" customFormat="1" ht="14.25">
      <c r="A134" s="168" t="s">
        <v>56</v>
      </c>
      <c r="B134" s="169"/>
      <c r="C134" s="169"/>
      <c r="D134" s="170"/>
      <c r="E134" s="72"/>
      <c r="F134" s="71"/>
      <c r="G134" s="73"/>
      <c r="H134" s="144"/>
      <c r="I134" s="145"/>
      <c r="J134" s="145"/>
      <c r="K134" s="73"/>
      <c r="L134" s="73"/>
      <c r="M134" s="73"/>
      <c r="N134" s="73"/>
      <c r="O134" s="73"/>
      <c r="P134" s="5"/>
      <c r="Q134" s="160"/>
      <c r="R134" s="5"/>
      <c r="S134" s="5"/>
    </row>
    <row r="135" spans="1:19" ht="14.25">
      <c r="A135" s="165" t="s">
        <v>21</v>
      </c>
      <c r="B135" s="166"/>
      <c r="C135" s="166"/>
      <c r="D135" s="167"/>
      <c r="E135" s="4"/>
      <c r="F135" s="59"/>
      <c r="G135" s="60"/>
      <c r="H135" s="154"/>
      <c r="I135" s="155"/>
      <c r="J135" s="155"/>
      <c r="K135" s="156"/>
      <c r="L135" s="60"/>
      <c r="M135" s="156"/>
      <c r="N135" s="156"/>
      <c r="O135" s="156"/>
      <c r="P135" s="17"/>
      <c r="Q135" s="160" t="e">
        <f aca="true" t="shared" si="2" ref="Q135:Q149">DATE(H135,I135,J135)</f>
        <v>#NUM!</v>
      </c>
      <c r="R135" s="17"/>
      <c r="S135" s="17"/>
    </row>
    <row r="136" spans="1:19" ht="14.25">
      <c r="A136" s="165" t="s">
        <v>22</v>
      </c>
      <c r="B136" s="166"/>
      <c r="C136" s="166"/>
      <c r="D136" s="167"/>
      <c r="E136" s="4"/>
      <c r="F136" s="59"/>
      <c r="G136" s="60"/>
      <c r="H136" s="154"/>
      <c r="I136" s="155"/>
      <c r="J136" s="155"/>
      <c r="K136" s="156"/>
      <c r="L136" s="60"/>
      <c r="M136" s="156"/>
      <c r="N136" s="156"/>
      <c r="O136" s="156"/>
      <c r="P136" s="17"/>
      <c r="Q136" s="160" t="e">
        <f t="shared" si="2"/>
        <v>#NUM!</v>
      </c>
      <c r="R136" s="17"/>
      <c r="S136" s="17"/>
    </row>
    <row r="137" spans="1:19" ht="14.25">
      <c r="A137" s="165" t="s">
        <v>23</v>
      </c>
      <c r="B137" s="166"/>
      <c r="C137" s="166"/>
      <c r="D137" s="167"/>
      <c r="E137" s="4"/>
      <c r="F137" s="59"/>
      <c r="G137" s="60"/>
      <c r="H137" s="154"/>
      <c r="I137" s="155"/>
      <c r="J137" s="155"/>
      <c r="K137" s="156"/>
      <c r="L137" s="60"/>
      <c r="M137" s="156"/>
      <c r="N137" s="156"/>
      <c r="O137" s="156"/>
      <c r="P137" s="17"/>
      <c r="Q137" s="160" t="e">
        <f t="shared" si="2"/>
        <v>#NUM!</v>
      </c>
      <c r="R137" s="17"/>
      <c r="S137" s="17"/>
    </row>
    <row r="138" spans="1:19" ht="14.25">
      <c r="A138" s="165" t="s">
        <v>203</v>
      </c>
      <c r="B138" s="166"/>
      <c r="C138" s="166"/>
      <c r="D138" s="167"/>
      <c r="E138" s="4"/>
      <c r="F138" s="59"/>
      <c r="G138" s="60"/>
      <c r="H138" s="154"/>
      <c r="I138" s="155"/>
      <c r="J138" s="155"/>
      <c r="K138" s="156"/>
      <c r="L138" s="60"/>
      <c r="M138" s="156"/>
      <c r="N138" s="156"/>
      <c r="O138" s="156"/>
      <c r="P138" s="17"/>
      <c r="Q138" s="160" t="e">
        <f t="shared" si="2"/>
        <v>#NUM!</v>
      </c>
      <c r="R138" s="17"/>
      <c r="S138" s="17"/>
    </row>
    <row r="139" spans="1:19" ht="14.25">
      <c r="A139" s="165" t="s">
        <v>204</v>
      </c>
      <c r="B139" s="166"/>
      <c r="C139" s="166"/>
      <c r="D139" s="167"/>
      <c r="E139" s="4"/>
      <c r="F139" s="59"/>
      <c r="G139" s="60"/>
      <c r="H139" s="154"/>
      <c r="I139" s="155"/>
      <c r="J139" s="155"/>
      <c r="K139" s="156"/>
      <c r="L139" s="60"/>
      <c r="M139" s="156"/>
      <c r="N139" s="156"/>
      <c r="O139" s="156"/>
      <c r="P139" s="17"/>
      <c r="Q139" s="160" t="e">
        <f t="shared" si="2"/>
        <v>#NUM!</v>
      </c>
      <c r="R139" s="17"/>
      <c r="S139" s="17"/>
    </row>
    <row r="140" spans="1:19" ht="14.25">
      <c r="A140" s="165" t="s">
        <v>205</v>
      </c>
      <c r="B140" s="166"/>
      <c r="C140" s="166"/>
      <c r="D140" s="167"/>
      <c r="E140" s="4"/>
      <c r="F140" s="59"/>
      <c r="G140" s="60"/>
      <c r="H140" s="154"/>
      <c r="I140" s="155"/>
      <c r="J140" s="155"/>
      <c r="K140" s="156"/>
      <c r="L140" s="60"/>
      <c r="M140" s="156"/>
      <c r="N140" s="156"/>
      <c r="O140" s="156"/>
      <c r="P140" s="17"/>
      <c r="Q140" s="160" t="e">
        <f t="shared" si="2"/>
        <v>#NUM!</v>
      </c>
      <c r="R140" s="17"/>
      <c r="S140" s="17"/>
    </row>
    <row r="141" spans="1:19" ht="14.25">
      <c r="A141" s="165" t="s">
        <v>206</v>
      </c>
      <c r="B141" s="166"/>
      <c r="C141" s="166"/>
      <c r="D141" s="167"/>
      <c r="E141" s="4"/>
      <c r="F141" s="59"/>
      <c r="G141" s="60"/>
      <c r="H141" s="154"/>
      <c r="I141" s="155"/>
      <c r="J141" s="155"/>
      <c r="K141" s="156"/>
      <c r="L141" s="60"/>
      <c r="M141" s="156"/>
      <c r="N141" s="156"/>
      <c r="O141" s="156"/>
      <c r="P141" s="17"/>
      <c r="Q141" s="160" t="e">
        <f t="shared" si="2"/>
        <v>#NUM!</v>
      </c>
      <c r="R141" s="17"/>
      <c r="S141" s="17"/>
    </row>
    <row r="142" spans="1:19" ht="14.25">
      <c r="A142" s="165" t="s">
        <v>207</v>
      </c>
      <c r="B142" s="166"/>
      <c r="C142" s="166"/>
      <c r="D142" s="167"/>
      <c r="E142" s="4"/>
      <c r="F142" s="59"/>
      <c r="G142" s="60"/>
      <c r="H142" s="154"/>
      <c r="I142" s="155"/>
      <c r="J142" s="155"/>
      <c r="K142" s="156"/>
      <c r="L142" s="60"/>
      <c r="M142" s="156"/>
      <c r="N142" s="156"/>
      <c r="O142" s="156"/>
      <c r="P142" s="17"/>
      <c r="Q142" s="160" t="e">
        <f t="shared" si="2"/>
        <v>#NUM!</v>
      </c>
      <c r="R142" s="17"/>
      <c r="S142" s="17"/>
    </row>
    <row r="143" spans="1:19" ht="14.25">
      <c r="A143" s="165" t="s">
        <v>208</v>
      </c>
      <c r="B143" s="166"/>
      <c r="C143" s="166"/>
      <c r="D143" s="167"/>
      <c r="E143" s="4"/>
      <c r="F143" s="59"/>
      <c r="G143" s="60"/>
      <c r="H143" s="154"/>
      <c r="I143" s="155"/>
      <c r="J143" s="155"/>
      <c r="K143" s="156"/>
      <c r="L143" s="60"/>
      <c r="M143" s="156"/>
      <c r="N143" s="156"/>
      <c r="O143" s="156"/>
      <c r="P143" s="17"/>
      <c r="Q143" s="160" t="e">
        <f t="shared" si="2"/>
        <v>#NUM!</v>
      </c>
      <c r="R143" s="17"/>
      <c r="S143" s="17"/>
    </row>
    <row r="144" spans="1:19" ht="14.25">
      <c r="A144" s="165" t="s">
        <v>209</v>
      </c>
      <c r="B144" s="166"/>
      <c r="C144" s="166"/>
      <c r="D144" s="167"/>
      <c r="E144" s="4"/>
      <c r="F144" s="59"/>
      <c r="G144" s="60"/>
      <c r="H144" s="154"/>
      <c r="I144" s="155"/>
      <c r="J144" s="155"/>
      <c r="K144" s="156"/>
      <c r="L144" s="60"/>
      <c r="M144" s="156"/>
      <c r="N144" s="156"/>
      <c r="O144" s="156"/>
      <c r="P144" s="17"/>
      <c r="Q144" s="160" t="e">
        <f t="shared" si="2"/>
        <v>#NUM!</v>
      </c>
      <c r="R144" s="17"/>
      <c r="S144" s="17"/>
    </row>
    <row r="145" spans="1:19" ht="14.25">
      <c r="A145" s="165" t="s">
        <v>210</v>
      </c>
      <c r="B145" s="166"/>
      <c r="C145" s="166"/>
      <c r="D145" s="167"/>
      <c r="E145" s="4"/>
      <c r="F145" s="59"/>
      <c r="G145" s="60"/>
      <c r="H145" s="154"/>
      <c r="I145" s="155"/>
      <c r="J145" s="155"/>
      <c r="K145" s="156"/>
      <c r="L145" s="60"/>
      <c r="M145" s="156"/>
      <c r="N145" s="156"/>
      <c r="O145" s="156"/>
      <c r="P145" s="17"/>
      <c r="Q145" s="160" t="e">
        <f t="shared" si="2"/>
        <v>#NUM!</v>
      </c>
      <c r="R145" s="17"/>
      <c r="S145" s="17"/>
    </row>
    <row r="146" spans="1:19" ht="14.25">
      <c r="A146" s="165" t="s">
        <v>211</v>
      </c>
      <c r="B146" s="166"/>
      <c r="C146" s="166"/>
      <c r="D146" s="167"/>
      <c r="E146" s="4"/>
      <c r="F146" s="59"/>
      <c r="G146" s="60"/>
      <c r="H146" s="154"/>
      <c r="I146" s="155"/>
      <c r="J146" s="155"/>
      <c r="K146" s="156"/>
      <c r="L146" s="60"/>
      <c r="M146" s="156"/>
      <c r="N146" s="156"/>
      <c r="O146" s="156"/>
      <c r="P146" s="17"/>
      <c r="Q146" s="160" t="e">
        <f t="shared" si="2"/>
        <v>#NUM!</v>
      </c>
      <c r="R146" s="17"/>
      <c r="S146" s="17"/>
    </row>
    <row r="147" spans="1:19" ht="14.25">
      <c r="A147" s="165" t="s">
        <v>212</v>
      </c>
      <c r="B147" s="166"/>
      <c r="C147" s="166"/>
      <c r="D147" s="167"/>
      <c r="E147" s="4"/>
      <c r="F147" s="59"/>
      <c r="G147" s="60"/>
      <c r="H147" s="154"/>
      <c r="I147" s="155"/>
      <c r="J147" s="155"/>
      <c r="K147" s="156"/>
      <c r="L147" s="60"/>
      <c r="M147" s="156"/>
      <c r="N147" s="156"/>
      <c r="O147" s="156"/>
      <c r="P147" s="17"/>
      <c r="Q147" s="160" t="e">
        <f t="shared" si="2"/>
        <v>#NUM!</v>
      </c>
      <c r="R147" s="17"/>
      <c r="S147" s="17"/>
    </row>
    <row r="148" spans="1:19" ht="14.25">
      <c r="A148" s="165" t="s">
        <v>213</v>
      </c>
      <c r="B148" s="166"/>
      <c r="C148" s="166"/>
      <c r="D148" s="167"/>
      <c r="E148" s="4"/>
      <c r="F148" s="59"/>
      <c r="G148" s="60"/>
      <c r="H148" s="154"/>
      <c r="I148" s="155"/>
      <c r="J148" s="155"/>
      <c r="K148" s="156"/>
      <c r="L148" s="60"/>
      <c r="M148" s="156"/>
      <c r="N148" s="156"/>
      <c r="O148" s="156"/>
      <c r="P148" s="17"/>
      <c r="Q148" s="160" t="e">
        <f t="shared" si="2"/>
        <v>#NUM!</v>
      </c>
      <c r="R148" s="17"/>
      <c r="S148" s="17"/>
    </row>
    <row r="149" spans="1:19" ht="14.25">
      <c r="A149" s="165" t="s">
        <v>214</v>
      </c>
      <c r="B149" s="166"/>
      <c r="C149" s="166"/>
      <c r="D149" s="167"/>
      <c r="E149" s="4"/>
      <c r="F149" s="59"/>
      <c r="G149" s="60"/>
      <c r="H149" s="154"/>
      <c r="I149" s="155"/>
      <c r="J149" s="155"/>
      <c r="K149" s="156"/>
      <c r="L149" s="60"/>
      <c r="M149" s="156"/>
      <c r="N149" s="156"/>
      <c r="O149" s="156"/>
      <c r="P149" s="17"/>
      <c r="Q149" s="160" t="e">
        <f t="shared" si="2"/>
        <v>#NUM!</v>
      </c>
      <c r="R149" s="17"/>
      <c r="S149" s="17"/>
    </row>
    <row r="150" spans="1:19" ht="14.25">
      <c r="A150" s="165" t="s">
        <v>215</v>
      </c>
      <c r="B150" s="166"/>
      <c r="C150" s="166"/>
      <c r="D150" s="167"/>
      <c r="E150" s="4"/>
      <c r="F150" s="59"/>
      <c r="G150" s="60"/>
      <c r="H150" s="154"/>
      <c r="I150" s="155"/>
      <c r="J150" s="155"/>
      <c r="K150" s="156"/>
      <c r="L150" s="60"/>
      <c r="M150" s="156"/>
      <c r="N150" s="156"/>
      <c r="O150" s="156"/>
      <c r="P150" s="17"/>
      <c r="Q150" s="160" t="e">
        <f aca="true" t="shared" si="3" ref="Q150:Q203">DATE(H150,I150,J150)</f>
        <v>#NUM!</v>
      </c>
      <c r="R150" s="17"/>
      <c r="S150" s="17"/>
    </row>
    <row r="151" spans="1:19" ht="14.25">
      <c r="A151" s="165" t="s">
        <v>216</v>
      </c>
      <c r="B151" s="166"/>
      <c r="C151" s="166"/>
      <c r="D151" s="167"/>
      <c r="E151" s="4"/>
      <c r="F151" s="59"/>
      <c r="G151" s="60"/>
      <c r="H151" s="154"/>
      <c r="I151" s="155"/>
      <c r="J151" s="155"/>
      <c r="K151" s="156"/>
      <c r="L151" s="60"/>
      <c r="M151" s="156"/>
      <c r="N151" s="156"/>
      <c r="O151" s="156"/>
      <c r="P151" s="17"/>
      <c r="Q151" s="160" t="e">
        <f t="shared" si="3"/>
        <v>#NUM!</v>
      </c>
      <c r="R151" s="17"/>
      <c r="S151" s="17"/>
    </row>
    <row r="152" spans="1:19" ht="14.25">
      <c r="A152" s="165" t="s">
        <v>217</v>
      </c>
      <c r="B152" s="166"/>
      <c r="C152" s="166"/>
      <c r="D152" s="167"/>
      <c r="E152" s="4"/>
      <c r="F152" s="59"/>
      <c r="G152" s="60"/>
      <c r="H152" s="154"/>
      <c r="I152" s="155"/>
      <c r="J152" s="155"/>
      <c r="K152" s="156"/>
      <c r="L152" s="60"/>
      <c r="M152" s="156"/>
      <c r="N152" s="156"/>
      <c r="O152" s="156"/>
      <c r="P152" s="17"/>
      <c r="Q152" s="160" t="e">
        <f t="shared" si="3"/>
        <v>#NUM!</v>
      </c>
      <c r="R152" s="17"/>
      <c r="S152" s="17"/>
    </row>
    <row r="153" spans="1:19" ht="14.25">
      <c r="A153" s="165" t="s">
        <v>218</v>
      </c>
      <c r="B153" s="166"/>
      <c r="C153" s="166"/>
      <c r="D153" s="167"/>
      <c r="E153" s="4"/>
      <c r="F153" s="59"/>
      <c r="G153" s="60"/>
      <c r="H153" s="154"/>
      <c r="I153" s="155"/>
      <c r="J153" s="155"/>
      <c r="K153" s="156"/>
      <c r="L153" s="60"/>
      <c r="M153" s="156"/>
      <c r="N153" s="156"/>
      <c r="O153" s="156"/>
      <c r="P153" s="17"/>
      <c r="Q153" s="160" t="e">
        <f t="shared" si="3"/>
        <v>#NUM!</v>
      </c>
      <c r="R153" s="17"/>
      <c r="S153" s="17"/>
    </row>
    <row r="154" spans="1:19" ht="14.25">
      <c r="A154" s="165" t="s">
        <v>219</v>
      </c>
      <c r="B154" s="166"/>
      <c r="C154" s="166"/>
      <c r="D154" s="167"/>
      <c r="E154" s="4"/>
      <c r="F154" s="59"/>
      <c r="G154" s="60"/>
      <c r="H154" s="154"/>
      <c r="I154" s="155"/>
      <c r="J154" s="155"/>
      <c r="K154" s="156"/>
      <c r="L154" s="60"/>
      <c r="M154" s="156"/>
      <c r="N154" s="156"/>
      <c r="O154" s="156"/>
      <c r="P154" s="17"/>
      <c r="Q154" s="160" t="e">
        <f t="shared" si="3"/>
        <v>#NUM!</v>
      </c>
      <c r="R154" s="17"/>
      <c r="S154" s="17"/>
    </row>
    <row r="155" spans="1:19" ht="14.25">
      <c r="A155" s="165" t="s">
        <v>220</v>
      </c>
      <c r="B155" s="166"/>
      <c r="C155" s="166"/>
      <c r="D155" s="167"/>
      <c r="E155" s="4"/>
      <c r="F155" s="59"/>
      <c r="G155" s="60"/>
      <c r="H155" s="154"/>
      <c r="I155" s="155"/>
      <c r="J155" s="155"/>
      <c r="K155" s="156"/>
      <c r="L155" s="60"/>
      <c r="M155" s="156"/>
      <c r="N155" s="156"/>
      <c r="O155" s="156"/>
      <c r="P155" s="17"/>
      <c r="Q155" s="160" t="e">
        <f t="shared" si="3"/>
        <v>#NUM!</v>
      </c>
      <c r="R155" s="17"/>
      <c r="S155" s="17"/>
    </row>
    <row r="156" spans="1:19" ht="14.25">
      <c r="A156" s="165" t="s">
        <v>221</v>
      </c>
      <c r="B156" s="166"/>
      <c r="C156" s="166"/>
      <c r="D156" s="167"/>
      <c r="E156" s="4"/>
      <c r="F156" s="59"/>
      <c r="G156" s="60"/>
      <c r="H156" s="154"/>
      <c r="I156" s="155"/>
      <c r="J156" s="155"/>
      <c r="K156" s="156"/>
      <c r="L156" s="60"/>
      <c r="M156" s="156"/>
      <c r="N156" s="156"/>
      <c r="O156" s="156"/>
      <c r="P156" s="17"/>
      <c r="Q156" s="160" t="e">
        <f t="shared" si="3"/>
        <v>#NUM!</v>
      </c>
      <c r="R156" s="17"/>
      <c r="S156" s="17"/>
    </row>
    <row r="157" spans="1:19" ht="14.25">
      <c r="A157" s="165" t="s">
        <v>222</v>
      </c>
      <c r="B157" s="166"/>
      <c r="C157" s="166"/>
      <c r="D157" s="167"/>
      <c r="E157" s="4"/>
      <c r="F157" s="59"/>
      <c r="G157" s="60"/>
      <c r="H157" s="154"/>
      <c r="I157" s="155"/>
      <c r="J157" s="155"/>
      <c r="K157" s="156"/>
      <c r="L157" s="60"/>
      <c r="M157" s="156"/>
      <c r="N157" s="156"/>
      <c r="O157" s="156"/>
      <c r="P157" s="17"/>
      <c r="Q157" s="160" t="e">
        <f t="shared" si="3"/>
        <v>#NUM!</v>
      </c>
      <c r="R157" s="17"/>
      <c r="S157" s="17"/>
    </row>
    <row r="158" spans="1:19" ht="14.25">
      <c r="A158" s="165" t="s">
        <v>223</v>
      </c>
      <c r="B158" s="166"/>
      <c r="C158" s="166"/>
      <c r="D158" s="167"/>
      <c r="E158" s="4"/>
      <c r="F158" s="59"/>
      <c r="G158" s="60"/>
      <c r="H158" s="154"/>
      <c r="I158" s="155"/>
      <c r="J158" s="155"/>
      <c r="K158" s="156"/>
      <c r="L158" s="60"/>
      <c r="M158" s="156"/>
      <c r="N158" s="156"/>
      <c r="O158" s="156"/>
      <c r="P158" s="17"/>
      <c r="Q158" s="160" t="e">
        <f t="shared" si="3"/>
        <v>#NUM!</v>
      </c>
      <c r="R158" s="17"/>
      <c r="S158" s="17"/>
    </row>
    <row r="159" spans="1:19" ht="14.25">
      <c r="A159" s="165" t="s">
        <v>224</v>
      </c>
      <c r="B159" s="166"/>
      <c r="C159" s="166"/>
      <c r="D159" s="167"/>
      <c r="E159" s="4"/>
      <c r="F159" s="59"/>
      <c r="G159" s="60"/>
      <c r="H159" s="154"/>
      <c r="I159" s="155"/>
      <c r="J159" s="155"/>
      <c r="K159" s="156"/>
      <c r="L159" s="60"/>
      <c r="M159" s="156"/>
      <c r="N159" s="156"/>
      <c r="O159" s="156"/>
      <c r="P159" s="17"/>
      <c r="Q159" s="160" t="e">
        <f t="shared" si="3"/>
        <v>#NUM!</v>
      </c>
      <c r="R159" s="17"/>
      <c r="S159" s="17"/>
    </row>
    <row r="160" spans="1:19" ht="14.25">
      <c r="A160" s="165" t="s">
        <v>225</v>
      </c>
      <c r="B160" s="166"/>
      <c r="C160" s="166"/>
      <c r="D160" s="167"/>
      <c r="E160" s="4"/>
      <c r="F160" s="59"/>
      <c r="G160" s="60"/>
      <c r="H160" s="154"/>
      <c r="I160" s="155"/>
      <c r="J160" s="155"/>
      <c r="K160" s="156"/>
      <c r="L160" s="60"/>
      <c r="M160" s="156"/>
      <c r="N160" s="156"/>
      <c r="O160" s="156"/>
      <c r="P160" s="17"/>
      <c r="Q160" s="160" t="e">
        <f t="shared" si="3"/>
        <v>#NUM!</v>
      </c>
      <c r="R160" s="17"/>
      <c r="S160" s="17"/>
    </row>
    <row r="161" spans="1:19" ht="14.25">
      <c r="A161" s="165" t="s">
        <v>226</v>
      </c>
      <c r="B161" s="166"/>
      <c r="C161" s="166"/>
      <c r="D161" s="167"/>
      <c r="E161" s="4"/>
      <c r="F161" s="59"/>
      <c r="G161" s="60"/>
      <c r="H161" s="154"/>
      <c r="I161" s="155"/>
      <c r="J161" s="155"/>
      <c r="K161" s="156"/>
      <c r="L161" s="60"/>
      <c r="M161" s="156"/>
      <c r="N161" s="156"/>
      <c r="O161" s="156"/>
      <c r="P161" s="17"/>
      <c r="Q161" s="160" t="e">
        <f t="shared" si="3"/>
        <v>#NUM!</v>
      </c>
      <c r="R161" s="17"/>
      <c r="S161" s="17"/>
    </row>
    <row r="162" spans="1:19" ht="14.25">
      <c r="A162" s="165" t="s">
        <v>227</v>
      </c>
      <c r="B162" s="166"/>
      <c r="C162" s="166"/>
      <c r="D162" s="167"/>
      <c r="E162" s="4"/>
      <c r="F162" s="59"/>
      <c r="G162" s="60"/>
      <c r="H162" s="154"/>
      <c r="I162" s="155"/>
      <c r="J162" s="155"/>
      <c r="K162" s="156"/>
      <c r="L162" s="60"/>
      <c r="M162" s="156"/>
      <c r="N162" s="156"/>
      <c r="O162" s="156"/>
      <c r="P162" s="17"/>
      <c r="Q162" s="160" t="e">
        <f t="shared" si="3"/>
        <v>#NUM!</v>
      </c>
      <c r="R162" s="17"/>
      <c r="S162" s="17"/>
    </row>
    <row r="163" spans="1:19" ht="14.25">
      <c r="A163" s="165" t="s">
        <v>228</v>
      </c>
      <c r="B163" s="166"/>
      <c r="C163" s="166"/>
      <c r="D163" s="167"/>
      <c r="E163" s="4"/>
      <c r="F163" s="59"/>
      <c r="G163" s="60"/>
      <c r="H163" s="154"/>
      <c r="I163" s="155"/>
      <c r="J163" s="155"/>
      <c r="K163" s="156"/>
      <c r="L163" s="60"/>
      <c r="M163" s="156"/>
      <c r="N163" s="156"/>
      <c r="O163" s="156"/>
      <c r="P163" s="17"/>
      <c r="Q163" s="160" t="e">
        <f t="shared" si="3"/>
        <v>#NUM!</v>
      </c>
      <c r="R163" s="17"/>
      <c r="S163" s="17"/>
    </row>
    <row r="164" spans="1:19" ht="14.25">
      <c r="A164" s="165" t="s">
        <v>229</v>
      </c>
      <c r="B164" s="166"/>
      <c r="C164" s="166"/>
      <c r="D164" s="167"/>
      <c r="E164" s="4"/>
      <c r="F164" s="59"/>
      <c r="G164" s="60"/>
      <c r="H164" s="154"/>
      <c r="I164" s="155"/>
      <c r="J164" s="155"/>
      <c r="K164" s="156"/>
      <c r="L164" s="60"/>
      <c r="M164" s="156"/>
      <c r="N164" s="156"/>
      <c r="O164" s="156"/>
      <c r="P164" s="17"/>
      <c r="Q164" s="160" t="e">
        <f t="shared" si="3"/>
        <v>#NUM!</v>
      </c>
      <c r="R164" s="17"/>
      <c r="S164" s="17"/>
    </row>
    <row r="165" spans="1:19" ht="14.25">
      <c r="A165" s="165" t="s">
        <v>230</v>
      </c>
      <c r="B165" s="166"/>
      <c r="C165" s="166"/>
      <c r="D165" s="167"/>
      <c r="E165" s="4"/>
      <c r="F165" s="59"/>
      <c r="G165" s="60"/>
      <c r="H165" s="154"/>
      <c r="I165" s="155"/>
      <c r="J165" s="155"/>
      <c r="K165" s="156"/>
      <c r="L165" s="60"/>
      <c r="M165" s="156"/>
      <c r="N165" s="156"/>
      <c r="O165" s="156"/>
      <c r="P165" s="17"/>
      <c r="Q165" s="160" t="e">
        <f>DATE(H165,I165,J165)</f>
        <v>#NUM!</v>
      </c>
      <c r="R165" s="17"/>
      <c r="S165" s="17"/>
    </row>
    <row r="166" spans="1:19" ht="14.25">
      <c r="A166" s="165" t="s">
        <v>231</v>
      </c>
      <c r="B166" s="166"/>
      <c r="C166" s="166"/>
      <c r="D166" s="167"/>
      <c r="E166" s="4"/>
      <c r="F166" s="59"/>
      <c r="G166" s="60"/>
      <c r="H166" s="154"/>
      <c r="I166" s="155"/>
      <c r="J166" s="155"/>
      <c r="K166" s="156"/>
      <c r="L166" s="60"/>
      <c r="M166" s="156"/>
      <c r="N166" s="156"/>
      <c r="O166" s="156"/>
      <c r="P166" s="17"/>
      <c r="Q166" s="160" t="e">
        <f>DATE(H166,I166,J166)</f>
        <v>#NUM!</v>
      </c>
      <c r="R166" s="17"/>
      <c r="S166" s="17"/>
    </row>
    <row r="167" spans="1:19" ht="14.25">
      <c r="A167" s="165" t="s">
        <v>232</v>
      </c>
      <c r="B167" s="166"/>
      <c r="C167" s="166"/>
      <c r="D167" s="167"/>
      <c r="E167" s="4"/>
      <c r="F167" s="59"/>
      <c r="G167" s="60"/>
      <c r="H167" s="154"/>
      <c r="I167" s="155"/>
      <c r="J167" s="155"/>
      <c r="K167" s="156"/>
      <c r="L167" s="60"/>
      <c r="M167" s="156"/>
      <c r="N167" s="156"/>
      <c r="O167" s="156"/>
      <c r="P167" s="17"/>
      <c r="Q167" s="160" t="e">
        <f>DATE(H167,I167,J167)</f>
        <v>#NUM!</v>
      </c>
      <c r="R167" s="17"/>
      <c r="S167" s="17"/>
    </row>
    <row r="168" spans="1:19" ht="14.25">
      <c r="A168" s="165" t="s">
        <v>233</v>
      </c>
      <c r="B168" s="166"/>
      <c r="C168" s="166"/>
      <c r="D168" s="167"/>
      <c r="E168" s="4"/>
      <c r="F168" s="59"/>
      <c r="G168" s="60"/>
      <c r="H168" s="154"/>
      <c r="I168" s="155"/>
      <c r="J168" s="155"/>
      <c r="K168" s="156"/>
      <c r="L168" s="60"/>
      <c r="M168" s="156"/>
      <c r="N168" s="156"/>
      <c r="O168" s="156"/>
      <c r="P168" s="17"/>
      <c r="Q168" s="160" t="e">
        <f t="shared" si="3"/>
        <v>#NUM!</v>
      </c>
      <c r="R168" s="17"/>
      <c r="S168" s="17"/>
    </row>
    <row r="169" spans="1:19" ht="14.25">
      <c r="A169" s="165" t="s">
        <v>234</v>
      </c>
      <c r="B169" s="166"/>
      <c r="C169" s="166"/>
      <c r="D169" s="167"/>
      <c r="E169" s="4"/>
      <c r="F169" s="59"/>
      <c r="G169" s="60"/>
      <c r="H169" s="154"/>
      <c r="I169" s="155"/>
      <c r="J169" s="155"/>
      <c r="K169" s="156"/>
      <c r="L169" s="60"/>
      <c r="M169" s="156"/>
      <c r="N169" s="156"/>
      <c r="O169" s="156"/>
      <c r="P169" s="17"/>
      <c r="Q169" s="160" t="e">
        <f t="shared" si="3"/>
        <v>#NUM!</v>
      </c>
      <c r="R169" s="17"/>
      <c r="S169" s="17"/>
    </row>
    <row r="170" spans="1:19" ht="14.25">
      <c r="A170" s="165" t="s">
        <v>235</v>
      </c>
      <c r="B170" s="166"/>
      <c r="C170" s="166"/>
      <c r="D170" s="167"/>
      <c r="E170" s="4"/>
      <c r="F170" s="59"/>
      <c r="G170" s="60"/>
      <c r="H170" s="154"/>
      <c r="I170" s="155"/>
      <c r="J170" s="155"/>
      <c r="K170" s="156"/>
      <c r="L170" s="60"/>
      <c r="M170" s="156"/>
      <c r="N170" s="156"/>
      <c r="O170" s="156"/>
      <c r="P170" s="17"/>
      <c r="Q170" s="160" t="e">
        <f t="shared" si="3"/>
        <v>#NUM!</v>
      </c>
      <c r="R170" s="17"/>
      <c r="S170" s="17"/>
    </row>
    <row r="171" spans="1:19" ht="14.25">
      <c r="A171" s="165" t="s">
        <v>236</v>
      </c>
      <c r="B171" s="166"/>
      <c r="C171" s="166"/>
      <c r="D171" s="167"/>
      <c r="E171" s="4"/>
      <c r="F171" s="59"/>
      <c r="G171" s="60"/>
      <c r="H171" s="154"/>
      <c r="I171" s="155"/>
      <c r="J171" s="155"/>
      <c r="K171" s="156"/>
      <c r="L171" s="60"/>
      <c r="M171" s="156"/>
      <c r="N171" s="156"/>
      <c r="O171" s="156"/>
      <c r="P171" s="17"/>
      <c r="Q171" s="160" t="e">
        <f t="shared" si="3"/>
        <v>#NUM!</v>
      </c>
      <c r="R171" s="17"/>
      <c r="S171" s="17"/>
    </row>
    <row r="172" spans="1:19" ht="14.25">
      <c r="A172" s="165" t="s">
        <v>237</v>
      </c>
      <c r="B172" s="166"/>
      <c r="C172" s="166"/>
      <c r="D172" s="167"/>
      <c r="E172" s="4"/>
      <c r="F172" s="59"/>
      <c r="G172" s="60"/>
      <c r="H172" s="154"/>
      <c r="I172" s="155"/>
      <c r="J172" s="155"/>
      <c r="K172" s="156"/>
      <c r="L172" s="60"/>
      <c r="M172" s="156"/>
      <c r="N172" s="156"/>
      <c r="O172" s="156"/>
      <c r="P172" s="17"/>
      <c r="Q172" s="160" t="e">
        <f t="shared" si="3"/>
        <v>#NUM!</v>
      </c>
      <c r="R172" s="17"/>
      <c r="S172" s="17"/>
    </row>
    <row r="173" spans="1:19" ht="14.25">
      <c r="A173" s="165" t="s">
        <v>238</v>
      </c>
      <c r="B173" s="166"/>
      <c r="C173" s="166"/>
      <c r="D173" s="167"/>
      <c r="E173" s="4"/>
      <c r="F173" s="59"/>
      <c r="G173" s="60"/>
      <c r="H173" s="154"/>
      <c r="I173" s="155"/>
      <c r="J173" s="155"/>
      <c r="K173" s="156"/>
      <c r="L173" s="60"/>
      <c r="M173" s="156"/>
      <c r="N173" s="156"/>
      <c r="O173" s="156"/>
      <c r="P173" s="17"/>
      <c r="Q173" s="160" t="e">
        <f t="shared" si="3"/>
        <v>#NUM!</v>
      </c>
      <c r="R173" s="17"/>
      <c r="S173" s="17"/>
    </row>
    <row r="174" spans="1:19" ht="14.25">
      <c r="A174" s="165" t="s">
        <v>239</v>
      </c>
      <c r="B174" s="166"/>
      <c r="C174" s="166"/>
      <c r="D174" s="167"/>
      <c r="E174" s="4"/>
      <c r="F174" s="59"/>
      <c r="G174" s="60"/>
      <c r="H174" s="154"/>
      <c r="I174" s="155"/>
      <c r="J174" s="155"/>
      <c r="K174" s="156"/>
      <c r="L174" s="60"/>
      <c r="M174" s="156"/>
      <c r="N174" s="156"/>
      <c r="O174" s="156"/>
      <c r="P174" s="17"/>
      <c r="Q174" s="160" t="e">
        <f t="shared" si="3"/>
        <v>#NUM!</v>
      </c>
      <c r="R174" s="17"/>
      <c r="S174" s="17"/>
    </row>
    <row r="175" spans="1:19" ht="14.25">
      <c r="A175" s="165" t="s">
        <v>240</v>
      </c>
      <c r="B175" s="166"/>
      <c r="C175" s="166"/>
      <c r="D175" s="167"/>
      <c r="E175" s="4"/>
      <c r="F175" s="59"/>
      <c r="G175" s="60"/>
      <c r="H175" s="154"/>
      <c r="I175" s="155"/>
      <c r="J175" s="155"/>
      <c r="K175" s="156"/>
      <c r="L175" s="60"/>
      <c r="M175" s="156"/>
      <c r="N175" s="156"/>
      <c r="O175" s="156"/>
      <c r="P175" s="17"/>
      <c r="Q175" s="160" t="e">
        <f t="shared" si="3"/>
        <v>#NUM!</v>
      </c>
      <c r="R175" s="17"/>
      <c r="S175" s="17"/>
    </row>
    <row r="176" spans="1:19" ht="14.25">
      <c r="A176" s="165" t="s">
        <v>241</v>
      </c>
      <c r="B176" s="166"/>
      <c r="C176" s="166"/>
      <c r="D176" s="167"/>
      <c r="E176" s="4"/>
      <c r="F176" s="59"/>
      <c r="G176" s="60"/>
      <c r="H176" s="154"/>
      <c r="I176" s="155"/>
      <c r="J176" s="155"/>
      <c r="K176" s="156"/>
      <c r="L176" s="60"/>
      <c r="M176" s="156"/>
      <c r="N176" s="156"/>
      <c r="O176" s="156"/>
      <c r="P176" s="17"/>
      <c r="Q176" s="160" t="e">
        <f t="shared" si="3"/>
        <v>#NUM!</v>
      </c>
      <c r="R176" s="17"/>
      <c r="S176" s="17"/>
    </row>
    <row r="177" spans="1:19" ht="14.25">
      <c r="A177" s="165" t="s">
        <v>242</v>
      </c>
      <c r="B177" s="166"/>
      <c r="C177" s="166"/>
      <c r="D177" s="167"/>
      <c r="E177" s="4"/>
      <c r="F177" s="59"/>
      <c r="G177" s="60"/>
      <c r="H177" s="154"/>
      <c r="I177" s="155"/>
      <c r="J177" s="155"/>
      <c r="K177" s="156"/>
      <c r="L177" s="60"/>
      <c r="M177" s="156"/>
      <c r="N177" s="156"/>
      <c r="O177" s="156"/>
      <c r="P177" s="17"/>
      <c r="Q177" s="160" t="e">
        <f t="shared" si="3"/>
        <v>#NUM!</v>
      </c>
      <c r="R177" s="17"/>
      <c r="S177" s="17"/>
    </row>
    <row r="178" spans="1:19" ht="14.25">
      <c r="A178" s="165" t="s">
        <v>243</v>
      </c>
      <c r="B178" s="166"/>
      <c r="C178" s="166"/>
      <c r="D178" s="167"/>
      <c r="E178" s="4"/>
      <c r="F178" s="59"/>
      <c r="G178" s="60"/>
      <c r="H178" s="154"/>
      <c r="I178" s="155"/>
      <c r="J178" s="155"/>
      <c r="K178" s="156"/>
      <c r="L178" s="60"/>
      <c r="M178" s="156"/>
      <c r="N178" s="156"/>
      <c r="O178" s="156"/>
      <c r="P178" s="17"/>
      <c r="Q178" s="160" t="e">
        <f t="shared" si="3"/>
        <v>#NUM!</v>
      </c>
      <c r="R178" s="17"/>
      <c r="S178" s="17"/>
    </row>
    <row r="179" spans="1:19" ht="14.25">
      <c r="A179" s="165" t="s">
        <v>244</v>
      </c>
      <c r="B179" s="166"/>
      <c r="C179" s="166"/>
      <c r="D179" s="167"/>
      <c r="E179" s="4"/>
      <c r="F179" s="59"/>
      <c r="G179" s="60"/>
      <c r="H179" s="154"/>
      <c r="I179" s="155"/>
      <c r="J179" s="155"/>
      <c r="K179" s="156"/>
      <c r="L179" s="60"/>
      <c r="M179" s="156"/>
      <c r="N179" s="156"/>
      <c r="O179" s="156"/>
      <c r="P179" s="17"/>
      <c r="Q179" s="160" t="e">
        <f t="shared" si="3"/>
        <v>#NUM!</v>
      </c>
      <c r="R179" s="17"/>
      <c r="S179" s="17"/>
    </row>
    <row r="180" spans="1:19" ht="14.25">
      <c r="A180" s="165" t="s">
        <v>245</v>
      </c>
      <c r="B180" s="166"/>
      <c r="C180" s="166"/>
      <c r="D180" s="167"/>
      <c r="E180" s="4"/>
      <c r="F180" s="59"/>
      <c r="G180" s="60"/>
      <c r="H180" s="154"/>
      <c r="I180" s="155"/>
      <c r="J180" s="155"/>
      <c r="K180" s="156"/>
      <c r="L180" s="60"/>
      <c r="M180" s="156"/>
      <c r="N180" s="156"/>
      <c r="O180" s="156"/>
      <c r="P180" s="17"/>
      <c r="Q180" s="160" t="e">
        <f t="shared" si="3"/>
        <v>#NUM!</v>
      </c>
      <c r="R180" s="17"/>
      <c r="S180" s="17"/>
    </row>
    <row r="181" spans="1:19" ht="14.25">
      <c r="A181" s="165" t="s">
        <v>246</v>
      </c>
      <c r="B181" s="166"/>
      <c r="C181" s="166"/>
      <c r="D181" s="167"/>
      <c r="E181" s="4"/>
      <c r="F181" s="59"/>
      <c r="G181" s="60"/>
      <c r="H181" s="154"/>
      <c r="I181" s="155"/>
      <c r="J181" s="155"/>
      <c r="K181" s="156"/>
      <c r="L181" s="60"/>
      <c r="M181" s="156"/>
      <c r="N181" s="156"/>
      <c r="O181" s="156"/>
      <c r="P181" s="17"/>
      <c r="Q181" s="160" t="e">
        <f t="shared" si="3"/>
        <v>#NUM!</v>
      </c>
      <c r="R181" s="17"/>
      <c r="S181" s="17"/>
    </row>
    <row r="182" spans="1:19" ht="14.25">
      <c r="A182" s="165" t="s">
        <v>247</v>
      </c>
      <c r="B182" s="166"/>
      <c r="C182" s="166"/>
      <c r="D182" s="167"/>
      <c r="E182" s="4"/>
      <c r="F182" s="59"/>
      <c r="G182" s="60"/>
      <c r="H182" s="154"/>
      <c r="I182" s="155"/>
      <c r="J182" s="155"/>
      <c r="K182" s="156"/>
      <c r="L182" s="60"/>
      <c r="M182" s="156"/>
      <c r="N182" s="156"/>
      <c r="O182" s="156"/>
      <c r="P182" s="17"/>
      <c r="Q182" s="160" t="e">
        <f t="shared" si="3"/>
        <v>#NUM!</v>
      </c>
      <c r="R182" s="17"/>
      <c r="S182" s="17"/>
    </row>
    <row r="183" spans="1:19" ht="14.25">
      <c r="A183" s="165" t="s">
        <v>248</v>
      </c>
      <c r="B183" s="166"/>
      <c r="C183" s="166"/>
      <c r="D183" s="167"/>
      <c r="E183" s="4"/>
      <c r="F183" s="59"/>
      <c r="G183" s="60"/>
      <c r="H183" s="154"/>
      <c r="I183" s="155"/>
      <c r="J183" s="155"/>
      <c r="K183" s="156"/>
      <c r="L183" s="60"/>
      <c r="M183" s="156"/>
      <c r="N183" s="156"/>
      <c r="O183" s="156"/>
      <c r="P183" s="17"/>
      <c r="Q183" s="160" t="e">
        <f t="shared" si="3"/>
        <v>#NUM!</v>
      </c>
      <c r="R183" s="17"/>
      <c r="S183" s="17"/>
    </row>
    <row r="184" spans="1:19" ht="14.25">
      <c r="A184" s="165" t="s">
        <v>249</v>
      </c>
      <c r="B184" s="166"/>
      <c r="C184" s="166"/>
      <c r="D184" s="167"/>
      <c r="E184" s="4"/>
      <c r="F184" s="59"/>
      <c r="G184" s="60"/>
      <c r="H184" s="154"/>
      <c r="I184" s="155"/>
      <c r="J184" s="155"/>
      <c r="K184" s="156"/>
      <c r="L184" s="60"/>
      <c r="M184" s="156"/>
      <c r="N184" s="156"/>
      <c r="O184" s="156"/>
      <c r="P184" s="17"/>
      <c r="Q184" s="160" t="e">
        <f t="shared" si="3"/>
        <v>#NUM!</v>
      </c>
      <c r="R184" s="17"/>
      <c r="S184" s="17"/>
    </row>
    <row r="185" spans="1:19" ht="14.25">
      <c r="A185" s="165" t="s">
        <v>250</v>
      </c>
      <c r="B185" s="166"/>
      <c r="C185" s="166"/>
      <c r="D185" s="167"/>
      <c r="E185" s="4"/>
      <c r="F185" s="59"/>
      <c r="G185" s="60"/>
      <c r="H185" s="154"/>
      <c r="I185" s="155"/>
      <c r="J185" s="155"/>
      <c r="K185" s="156"/>
      <c r="L185" s="60"/>
      <c r="M185" s="156"/>
      <c r="N185" s="156"/>
      <c r="O185" s="156"/>
      <c r="P185" s="17"/>
      <c r="Q185" s="160" t="e">
        <f t="shared" si="3"/>
        <v>#NUM!</v>
      </c>
      <c r="R185" s="17"/>
      <c r="S185" s="17"/>
    </row>
    <row r="186" spans="1:19" ht="14.25">
      <c r="A186" s="165" t="s">
        <v>251</v>
      </c>
      <c r="B186" s="166"/>
      <c r="C186" s="166"/>
      <c r="D186" s="167"/>
      <c r="E186" s="4"/>
      <c r="F186" s="59"/>
      <c r="G186" s="60"/>
      <c r="H186" s="154"/>
      <c r="I186" s="155"/>
      <c r="J186" s="155"/>
      <c r="K186" s="156"/>
      <c r="L186" s="60"/>
      <c r="M186" s="156"/>
      <c r="N186" s="156"/>
      <c r="O186" s="156"/>
      <c r="P186" s="17"/>
      <c r="Q186" s="160" t="e">
        <f t="shared" si="3"/>
        <v>#NUM!</v>
      </c>
      <c r="R186" s="17"/>
      <c r="S186" s="17"/>
    </row>
    <row r="187" spans="1:19" ht="14.25">
      <c r="A187" s="165" t="s">
        <v>252</v>
      </c>
      <c r="B187" s="166"/>
      <c r="C187" s="166"/>
      <c r="D187" s="167"/>
      <c r="E187" s="4"/>
      <c r="F187" s="59"/>
      <c r="G187" s="60"/>
      <c r="H187" s="154"/>
      <c r="I187" s="155"/>
      <c r="J187" s="155"/>
      <c r="K187" s="156"/>
      <c r="L187" s="60"/>
      <c r="M187" s="156"/>
      <c r="N187" s="156"/>
      <c r="O187" s="156"/>
      <c r="P187" s="17"/>
      <c r="Q187" s="160" t="e">
        <f t="shared" si="3"/>
        <v>#NUM!</v>
      </c>
      <c r="R187" s="17"/>
      <c r="S187" s="17"/>
    </row>
    <row r="188" spans="1:19" ht="14.25">
      <c r="A188" s="165" t="s">
        <v>253</v>
      </c>
      <c r="B188" s="166"/>
      <c r="C188" s="166"/>
      <c r="D188" s="167"/>
      <c r="E188" s="4"/>
      <c r="F188" s="59"/>
      <c r="G188" s="60"/>
      <c r="H188" s="154"/>
      <c r="I188" s="155"/>
      <c r="J188" s="155"/>
      <c r="K188" s="156"/>
      <c r="L188" s="60"/>
      <c r="M188" s="156"/>
      <c r="N188" s="156"/>
      <c r="O188" s="156"/>
      <c r="P188" s="17"/>
      <c r="Q188" s="160" t="e">
        <f t="shared" si="3"/>
        <v>#NUM!</v>
      </c>
      <c r="R188" s="17"/>
      <c r="S188" s="17"/>
    </row>
    <row r="189" spans="1:19" ht="14.25">
      <c r="A189" s="165" t="s">
        <v>254</v>
      </c>
      <c r="B189" s="166"/>
      <c r="C189" s="166"/>
      <c r="D189" s="167"/>
      <c r="E189" s="4"/>
      <c r="F189" s="59"/>
      <c r="G189" s="60"/>
      <c r="H189" s="154"/>
      <c r="I189" s="155"/>
      <c r="J189" s="155"/>
      <c r="K189" s="156"/>
      <c r="L189" s="60"/>
      <c r="M189" s="156"/>
      <c r="N189" s="156"/>
      <c r="O189" s="156"/>
      <c r="P189" s="17"/>
      <c r="Q189" s="160" t="e">
        <f t="shared" si="3"/>
        <v>#NUM!</v>
      </c>
      <c r="R189" s="17"/>
      <c r="S189" s="17"/>
    </row>
    <row r="190" spans="1:19" ht="14.25">
      <c r="A190" s="165" t="s">
        <v>255</v>
      </c>
      <c r="B190" s="166"/>
      <c r="C190" s="166"/>
      <c r="D190" s="167"/>
      <c r="E190" s="4"/>
      <c r="F190" s="59"/>
      <c r="G190" s="60"/>
      <c r="H190" s="154"/>
      <c r="I190" s="155"/>
      <c r="J190" s="155"/>
      <c r="K190" s="156"/>
      <c r="L190" s="60"/>
      <c r="M190" s="156"/>
      <c r="N190" s="156"/>
      <c r="O190" s="156"/>
      <c r="P190" s="17"/>
      <c r="Q190" s="160" t="e">
        <f t="shared" si="3"/>
        <v>#NUM!</v>
      </c>
      <c r="R190" s="17"/>
      <c r="S190" s="17"/>
    </row>
    <row r="191" spans="1:19" ht="14.25">
      <c r="A191" s="165" t="s">
        <v>256</v>
      </c>
      <c r="B191" s="166"/>
      <c r="C191" s="166"/>
      <c r="D191" s="167"/>
      <c r="E191" s="4"/>
      <c r="F191" s="59"/>
      <c r="G191" s="60"/>
      <c r="H191" s="154"/>
      <c r="I191" s="155"/>
      <c r="J191" s="155"/>
      <c r="K191" s="156"/>
      <c r="L191" s="60"/>
      <c r="M191" s="156"/>
      <c r="N191" s="156"/>
      <c r="O191" s="156"/>
      <c r="P191" s="17"/>
      <c r="Q191" s="160" t="e">
        <f t="shared" si="3"/>
        <v>#NUM!</v>
      </c>
      <c r="R191" s="17"/>
      <c r="S191" s="17"/>
    </row>
    <row r="192" spans="1:19" ht="14.25">
      <c r="A192" s="165" t="s">
        <v>257</v>
      </c>
      <c r="B192" s="166"/>
      <c r="C192" s="166"/>
      <c r="D192" s="167"/>
      <c r="E192" s="4"/>
      <c r="F192" s="59"/>
      <c r="G192" s="60"/>
      <c r="H192" s="154"/>
      <c r="I192" s="155"/>
      <c r="J192" s="155"/>
      <c r="K192" s="156"/>
      <c r="L192" s="60"/>
      <c r="M192" s="156"/>
      <c r="N192" s="156"/>
      <c r="O192" s="156"/>
      <c r="P192" s="17"/>
      <c r="Q192" s="160" t="e">
        <f t="shared" si="3"/>
        <v>#NUM!</v>
      </c>
      <c r="R192" s="17"/>
      <c r="S192" s="17"/>
    </row>
    <row r="193" spans="1:19" ht="14.25">
      <c r="A193" s="165" t="s">
        <v>258</v>
      </c>
      <c r="B193" s="166"/>
      <c r="C193" s="166"/>
      <c r="D193" s="167"/>
      <c r="E193" s="4"/>
      <c r="F193" s="59"/>
      <c r="G193" s="60"/>
      <c r="H193" s="154"/>
      <c r="I193" s="155"/>
      <c r="J193" s="155"/>
      <c r="K193" s="156"/>
      <c r="L193" s="60"/>
      <c r="M193" s="156"/>
      <c r="N193" s="156"/>
      <c r="O193" s="156"/>
      <c r="P193" s="17"/>
      <c r="Q193" s="160" t="e">
        <f t="shared" si="3"/>
        <v>#NUM!</v>
      </c>
      <c r="R193" s="17"/>
      <c r="S193" s="17"/>
    </row>
    <row r="194" spans="1:19" ht="14.25">
      <c r="A194" s="165" t="s">
        <v>259</v>
      </c>
      <c r="B194" s="166"/>
      <c r="C194" s="166"/>
      <c r="D194" s="167"/>
      <c r="E194" s="4"/>
      <c r="F194" s="59"/>
      <c r="G194" s="60"/>
      <c r="H194" s="154"/>
      <c r="I194" s="155"/>
      <c r="J194" s="155"/>
      <c r="K194" s="156"/>
      <c r="L194" s="60"/>
      <c r="M194" s="156"/>
      <c r="N194" s="156"/>
      <c r="O194" s="156"/>
      <c r="P194" s="17"/>
      <c r="Q194" s="160" t="e">
        <f t="shared" si="3"/>
        <v>#NUM!</v>
      </c>
      <c r="R194" s="17"/>
      <c r="S194" s="17"/>
    </row>
    <row r="195" spans="1:19" ht="14.25">
      <c r="A195" s="165" t="s">
        <v>260</v>
      </c>
      <c r="B195" s="166"/>
      <c r="C195" s="166"/>
      <c r="D195" s="167"/>
      <c r="E195" s="4"/>
      <c r="F195" s="59"/>
      <c r="G195" s="60"/>
      <c r="H195" s="154"/>
      <c r="I195" s="155"/>
      <c r="J195" s="155"/>
      <c r="K195" s="156"/>
      <c r="L195" s="60"/>
      <c r="M195" s="156"/>
      <c r="N195" s="156"/>
      <c r="O195" s="156"/>
      <c r="P195" s="17"/>
      <c r="Q195" s="160" t="e">
        <f t="shared" si="3"/>
        <v>#NUM!</v>
      </c>
      <c r="R195" s="17"/>
      <c r="S195" s="17"/>
    </row>
    <row r="196" spans="1:19" ht="14.25">
      <c r="A196" s="165" t="s">
        <v>261</v>
      </c>
      <c r="B196" s="166"/>
      <c r="C196" s="166"/>
      <c r="D196" s="167"/>
      <c r="E196" s="4"/>
      <c r="F196" s="59"/>
      <c r="G196" s="60"/>
      <c r="H196" s="154"/>
      <c r="I196" s="155"/>
      <c r="J196" s="155"/>
      <c r="K196" s="156"/>
      <c r="L196" s="60"/>
      <c r="M196" s="156"/>
      <c r="N196" s="156"/>
      <c r="O196" s="156"/>
      <c r="P196" s="17"/>
      <c r="Q196" s="160" t="e">
        <f t="shared" si="3"/>
        <v>#NUM!</v>
      </c>
      <c r="R196" s="17"/>
      <c r="S196" s="17"/>
    </row>
    <row r="197" spans="1:19" ht="14.25">
      <c r="A197" s="165" t="s">
        <v>262</v>
      </c>
      <c r="B197" s="166"/>
      <c r="C197" s="166"/>
      <c r="D197" s="167"/>
      <c r="E197" s="4"/>
      <c r="F197" s="59"/>
      <c r="G197" s="60"/>
      <c r="H197" s="154"/>
      <c r="I197" s="155"/>
      <c r="J197" s="155"/>
      <c r="K197" s="156"/>
      <c r="L197" s="60"/>
      <c r="M197" s="156"/>
      <c r="N197" s="156"/>
      <c r="O197" s="156"/>
      <c r="P197" s="17"/>
      <c r="Q197" s="160" t="e">
        <f t="shared" si="3"/>
        <v>#NUM!</v>
      </c>
      <c r="R197" s="17"/>
      <c r="S197" s="17"/>
    </row>
    <row r="198" spans="1:19" ht="14.25">
      <c r="A198" s="165" t="s">
        <v>263</v>
      </c>
      <c r="B198" s="166"/>
      <c r="C198" s="166"/>
      <c r="D198" s="167"/>
      <c r="E198" s="4"/>
      <c r="F198" s="59"/>
      <c r="G198" s="60"/>
      <c r="H198" s="154"/>
      <c r="I198" s="155"/>
      <c r="J198" s="155"/>
      <c r="K198" s="156"/>
      <c r="L198" s="60"/>
      <c r="M198" s="156"/>
      <c r="N198" s="156"/>
      <c r="O198" s="156"/>
      <c r="P198" s="17"/>
      <c r="Q198" s="160" t="e">
        <f t="shared" si="3"/>
        <v>#NUM!</v>
      </c>
      <c r="R198" s="17"/>
      <c r="S198" s="17"/>
    </row>
    <row r="199" spans="1:19" ht="14.25">
      <c r="A199" s="165" t="s">
        <v>264</v>
      </c>
      <c r="B199" s="166"/>
      <c r="C199" s="166"/>
      <c r="D199" s="167"/>
      <c r="E199" s="4"/>
      <c r="F199" s="59"/>
      <c r="G199" s="60"/>
      <c r="H199" s="154"/>
      <c r="I199" s="155"/>
      <c r="J199" s="155"/>
      <c r="K199" s="156"/>
      <c r="L199" s="60"/>
      <c r="M199" s="156"/>
      <c r="N199" s="156"/>
      <c r="O199" s="156"/>
      <c r="P199" s="17"/>
      <c r="Q199" s="160" t="e">
        <f t="shared" si="3"/>
        <v>#NUM!</v>
      </c>
      <c r="R199" s="17"/>
      <c r="S199" s="17"/>
    </row>
    <row r="200" spans="1:19" ht="14.25">
      <c r="A200" s="165" t="s">
        <v>265</v>
      </c>
      <c r="B200" s="166"/>
      <c r="C200" s="166"/>
      <c r="D200" s="167"/>
      <c r="E200" s="4"/>
      <c r="F200" s="59"/>
      <c r="G200" s="60"/>
      <c r="H200" s="154"/>
      <c r="I200" s="155"/>
      <c r="J200" s="155"/>
      <c r="K200" s="156"/>
      <c r="L200" s="60"/>
      <c r="M200" s="156"/>
      <c r="N200" s="156"/>
      <c r="O200" s="156"/>
      <c r="P200" s="17"/>
      <c r="Q200" s="160" t="e">
        <f t="shared" si="3"/>
        <v>#NUM!</v>
      </c>
      <c r="R200" s="17"/>
      <c r="S200" s="17"/>
    </row>
    <row r="201" spans="1:19" ht="14.25">
      <c r="A201" s="165" t="s">
        <v>272</v>
      </c>
      <c r="B201" s="166"/>
      <c r="C201" s="166"/>
      <c r="D201" s="167"/>
      <c r="E201" s="4"/>
      <c r="F201" s="59"/>
      <c r="G201" s="60"/>
      <c r="H201" s="154"/>
      <c r="I201" s="155"/>
      <c r="J201" s="155"/>
      <c r="K201" s="156"/>
      <c r="L201" s="60"/>
      <c r="M201" s="156"/>
      <c r="N201" s="156"/>
      <c r="O201" s="156"/>
      <c r="P201" s="17"/>
      <c r="Q201" s="160" t="e">
        <f t="shared" si="3"/>
        <v>#NUM!</v>
      </c>
      <c r="R201" s="17"/>
      <c r="S201" s="17"/>
    </row>
    <row r="202" spans="1:19" ht="14.25">
      <c r="A202" s="165" t="s">
        <v>273</v>
      </c>
      <c r="B202" s="166"/>
      <c r="C202" s="166"/>
      <c r="D202" s="167"/>
      <c r="E202" s="4"/>
      <c r="F202" s="59"/>
      <c r="G202" s="60"/>
      <c r="H202" s="154"/>
      <c r="I202" s="155"/>
      <c r="J202" s="155"/>
      <c r="K202" s="156"/>
      <c r="L202" s="60"/>
      <c r="M202" s="156"/>
      <c r="N202" s="156"/>
      <c r="O202" s="156"/>
      <c r="P202" s="17"/>
      <c r="Q202" s="160" t="e">
        <f t="shared" si="3"/>
        <v>#NUM!</v>
      </c>
      <c r="R202" s="17"/>
      <c r="S202" s="17"/>
    </row>
    <row r="203" spans="1:19" ht="14.25">
      <c r="A203" s="165" t="s">
        <v>274</v>
      </c>
      <c r="B203" s="166"/>
      <c r="C203" s="166"/>
      <c r="D203" s="167"/>
      <c r="E203" s="4"/>
      <c r="F203" s="59"/>
      <c r="G203" s="60"/>
      <c r="H203" s="154"/>
      <c r="I203" s="155"/>
      <c r="J203" s="155"/>
      <c r="K203" s="156"/>
      <c r="L203" s="60"/>
      <c r="M203" s="156"/>
      <c r="N203" s="156"/>
      <c r="O203" s="156"/>
      <c r="P203" s="17"/>
      <c r="Q203" s="160" t="e">
        <f t="shared" si="3"/>
        <v>#NUM!</v>
      </c>
      <c r="R203" s="17"/>
      <c r="S203" s="17"/>
    </row>
    <row r="204" spans="1:19" s="2" customFormat="1" ht="264" customHeight="1">
      <c r="A204" s="5"/>
      <c r="B204" s="5"/>
      <c r="C204" s="5"/>
      <c r="D204" s="5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6"/>
      <c r="Q204" s="161"/>
      <c r="R204" s="6"/>
      <c r="S204" s="6"/>
    </row>
    <row r="205" spans="1:19" s="2" customFormat="1" ht="135.75" customHeight="1">
      <c r="A205" s="5"/>
      <c r="B205" s="5"/>
      <c r="C205" s="5"/>
      <c r="D205" s="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161"/>
      <c r="R205" s="6"/>
      <c r="S205" s="6"/>
    </row>
    <row r="206" spans="1:17" s="2" customFormat="1" ht="14.25">
      <c r="A206" s="3"/>
      <c r="B206" s="3"/>
      <c r="C206" s="3"/>
      <c r="D206" s="3"/>
      <c r="Q206" s="162"/>
    </row>
    <row r="207" spans="1:17" s="2" customFormat="1" ht="14.25">
      <c r="A207" s="3"/>
      <c r="B207" s="3"/>
      <c r="C207" s="3"/>
      <c r="D207" s="3"/>
      <c r="Q207" s="162"/>
    </row>
    <row r="208" spans="1:17" s="2" customFormat="1" ht="14.25">
      <c r="A208" s="3"/>
      <c r="B208" s="3"/>
      <c r="C208" s="3"/>
      <c r="D208" s="3"/>
      <c r="Q208" s="162"/>
    </row>
    <row r="209" spans="1:17" s="2" customFormat="1" ht="14.25">
      <c r="A209" s="3"/>
      <c r="B209" s="3"/>
      <c r="C209" s="3"/>
      <c r="D209" s="3"/>
      <c r="Q209" s="162"/>
    </row>
    <row r="210" spans="1:17" s="2" customFormat="1" ht="14.25">
      <c r="A210" s="3"/>
      <c r="B210" s="3"/>
      <c r="C210" s="3"/>
      <c r="D210" s="3"/>
      <c r="Q210" s="162"/>
    </row>
    <row r="211" spans="1:17" s="2" customFormat="1" ht="14.25">
      <c r="A211" s="3"/>
      <c r="B211" s="3"/>
      <c r="C211" s="3"/>
      <c r="D211" s="3"/>
      <c r="Q211" s="162"/>
    </row>
    <row r="212" spans="1:17" s="2" customFormat="1" ht="14.25">
      <c r="A212" s="3"/>
      <c r="B212" s="3"/>
      <c r="C212" s="3"/>
      <c r="D212" s="3"/>
      <c r="Q212" s="162"/>
    </row>
    <row r="213" spans="1:17" s="2" customFormat="1" ht="14.25">
      <c r="A213" s="3"/>
      <c r="B213" s="3"/>
      <c r="C213" s="3"/>
      <c r="D213" s="3"/>
      <c r="Q213" s="162"/>
    </row>
    <row r="214" spans="1:17" s="2" customFormat="1" ht="14.25">
      <c r="A214" s="3"/>
      <c r="B214" s="3"/>
      <c r="C214" s="3"/>
      <c r="D214" s="3"/>
      <c r="Q214" s="162"/>
    </row>
    <row r="215" spans="1:17" s="2" customFormat="1" ht="14.25">
      <c r="A215" s="3"/>
      <c r="B215" s="3"/>
      <c r="C215" s="3"/>
      <c r="D215" s="3"/>
      <c r="Q215" s="162"/>
    </row>
    <row r="216" spans="1:17" s="2" customFormat="1" ht="14.25">
      <c r="A216" s="3"/>
      <c r="B216" s="3"/>
      <c r="C216" s="3"/>
      <c r="D216" s="3"/>
      <c r="Q216" s="162"/>
    </row>
    <row r="217" spans="1:17" s="2" customFormat="1" ht="14.25">
      <c r="A217" s="3"/>
      <c r="B217" s="3"/>
      <c r="C217" s="3"/>
      <c r="D217" s="3"/>
      <c r="Q217" s="162"/>
    </row>
    <row r="218" spans="1:17" s="2" customFormat="1" ht="14.25">
      <c r="A218" s="3"/>
      <c r="B218" s="3"/>
      <c r="C218" s="3"/>
      <c r="D218" s="3"/>
      <c r="Q218" s="162"/>
    </row>
    <row r="219" spans="1:17" s="2" customFormat="1" ht="14.25">
      <c r="A219" s="3"/>
      <c r="B219" s="3"/>
      <c r="C219" s="3"/>
      <c r="D219" s="3"/>
      <c r="Q219" s="162"/>
    </row>
    <row r="220" spans="1:17" s="2" customFormat="1" ht="14.25">
      <c r="A220" s="3"/>
      <c r="B220" s="3"/>
      <c r="C220" s="3"/>
      <c r="D220" s="3"/>
      <c r="Q220" s="162"/>
    </row>
    <row r="221" spans="1:17" s="2" customFormat="1" ht="14.25">
      <c r="A221" s="3"/>
      <c r="B221" s="3"/>
      <c r="C221" s="3"/>
      <c r="D221" s="3"/>
      <c r="Q221" s="162"/>
    </row>
    <row r="222" spans="1:17" s="2" customFormat="1" ht="14.25">
      <c r="A222" s="3"/>
      <c r="B222" s="3"/>
      <c r="C222" s="3"/>
      <c r="D222" s="3"/>
      <c r="Q222" s="162"/>
    </row>
    <row r="223" spans="1:17" s="2" customFormat="1" ht="14.25">
      <c r="A223" s="3"/>
      <c r="B223" s="3"/>
      <c r="C223" s="3"/>
      <c r="D223" s="3"/>
      <c r="Q223" s="162"/>
    </row>
    <row r="224" spans="1:17" s="2" customFormat="1" ht="14.25">
      <c r="A224" s="3"/>
      <c r="B224" s="3"/>
      <c r="C224" s="3"/>
      <c r="D224" s="3"/>
      <c r="Q224" s="162"/>
    </row>
    <row r="225" spans="1:17" s="2" customFormat="1" ht="14.25">
      <c r="A225" s="3"/>
      <c r="B225" s="3"/>
      <c r="C225" s="3"/>
      <c r="D225" s="3"/>
      <c r="Q225" s="162"/>
    </row>
    <row r="226" spans="1:17" s="2" customFormat="1" ht="14.25">
      <c r="A226" s="3"/>
      <c r="B226" s="3"/>
      <c r="C226" s="3"/>
      <c r="D226" s="3"/>
      <c r="Q226" s="162"/>
    </row>
    <row r="227" spans="1:17" s="2" customFormat="1" ht="14.25">
      <c r="A227" s="3"/>
      <c r="B227" s="3"/>
      <c r="C227" s="3"/>
      <c r="D227" s="3"/>
      <c r="Q227" s="162"/>
    </row>
    <row r="228" spans="1:17" s="2" customFormat="1" ht="14.25">
      <c r="A228" s="3"/>
      <c r="B228" s="3"/>
      <c r="C228" s="3"/>
      <c r="D228" s="3"/>
      <c r="Q228" s="162"/>
    </row>
    <row r="229" spans="1:17" s="2" customFormat="1" ht="14.25">
      <c r="A229" s="3"/>
      <c r="B229" s="3"/>
      <c r="C229" s="3"/>
      <c r="D229" s="3"/>
      <c r="Q229" s="162"/>
    </row>
    <row r="230" spans="1:17" s="2" customFormat="1" ht="14.25">
      <c r="A230" s="3"/>
      <c r="B230" s="3"/>
      <c r="C230" s="3"/>
      <c r="D230" s="3"/>
      <c r="Q230" s="162"/>
    </row>
    <row r="231" spans="1:17" s="2" customFormat="1" ht="14.25">
      <c r="A231" s="3"/>
      <c r="B231" s="3"/>
      <c r="C231" s="3"/>
      <c r="D231" s="3"/>
      <c r="Q231" s="162"/>
    </row>
    <row r="232" spans="1:17" s="2" customFormat="1" ht="14.25">
      <c r="A232" s="3"/>
      <c r="B232" s="3"/>
      <c r="C232" s="3"/>
      <c r="D232" s="3"/>
      <c r="Q232" s="162"/>
    </row>
    <row r="233" spans="1:17" s="2" customFormat="1" ht="14.25">
      <c r="A233" s="3"/>
      <c r="B233" s="3"/>
      <c r="C233" s="3"/>
      <c r="D233" s="3"/>
      <c r="Q233" s="162"/>
    </row>
    <row r="234" spans="1:17" s="2" customFormat="1" ht="14.25">
      <c r="A234" s="3"/>
      <c r="B234" s="3"/>
      <c r="C234" s="3"/>
      <c r="D234" s="3"/>
      <c r="Q234" s="162"/>
    </row>
    <row r="235" spans="1:17" s="2" customFormat="1" ht="14.25">
      <c r="A235" s="3"/>
      <c r="B235" s="3"/>
      <c r="C235" s="3"/>
      <c r="D235" s="3"/>
      <c r="Q235" s="162"/>
    </row>
    <row r="236" spans="1:17" s="2" customFormat="1" ht="14.25">
      <c r="A236" s="3"/>
      <c r="B236" s="3"/>
      <c r="C236" s="3"/>
      <c r="D236" s="3"/>
      <c r="Q236" s="162"/>
    </row>
    <row r="237" spans="1:17" s="2" customFormat="1" ht="14.25">
      <c r="A237" s="3"/>
      <c r="B237" s="3"/>
      <c r="C237" s="3"/>
      <c r="D237" s="3"/>
      <c r="Q237" s="162"/>
    </row>
    <row r="238" spans="1:17" s="2" customFormat="1" ht="14.25">
      <c r="A238" s="3"/>
      <c r="B238" s="3"/>
      <c r="C238" s="3"/>
      <c r="D238" s="3"/>
      <c r="Q238" s="162"/>
    </row>
    <row r="239" spans="1:17" s="2" customFormat="1" ht="14.25">
      <c r="A239" s="3"/>
      <c r="B239" s="3"/>
      <c r="C239" s="3"/>
      <c r="D239" s="3"/>
      <c r="Q239" s="162"/>
    </row>
    <row r="240" spans="1:17" s="2" customFormat="1" ht="14.25">
      <c r="A240" s="3"/>
      <c r="B240" s="3"/>
      <c r="C240" s="3"/>
      <c r="D240" s="3"/>
      <c r="Q240" s="162"/>
    </row>
    <row r="241" spans="1:17" s="2" customFormat="1" ht="14.25">
      <c r="A241" s="3"/>
      <c r="B241" s="3"/>
      <c r="C241" s="3"/>
      <c r="D241" s="3"/>
      <c r="Q241" s="162"/>
    </row>
    <row r="242" spans="1:17" s="2" customFormat="1" ht="14.25">
      <c r="A242" s="3"/>
      <c r="B242" s="3"/>
      <c r="C242" s="3"/>
      <c r="D242" s="3"/>
      <c r="Q242" s="162"/>
    </row>
    <row r="243" spans="1:17" s="2" customFormat="1" ht="14.25">
      <c r="A243" s="3"/>
      <c r="B243" s="3"/>
      <c r="C243" s="3"/>
      <c r="D243" s="3"/>
      <c r="Q243" s="162"/>
    </row>
    <row r="244" spans="1:17" s="2" customFormat="1" ht="14.25">
      <c r="A244" s="3"/>
      <c r="B244" s="3"/>
      <c r="C244" s="3"/>
      <c r="D244" s="3"/>
      <c r="Q244" s="162"/>
    </row>
    <row r="245" spans="1:17" s="2" customFormat="1" ht="14.25">
      <c r="A245" s="3"/>
      <c r="B245" s="3"/>
      <c r="C245" s="3"/>
      <c r="D245" s="3"/>
      <c r="Q245" s="162"/>
    </row>
    <row r="246" spans="1:17" s="2" customFormat="1" ht="14.25">
      <c r="A246" s="3"/>
      <c r="B246" s="3"/>
      <c r="C246" s="3"/>
      <c r="D246" s="3"/>
      <c r="Q246" s="162"/>
    </row>
    <row r="247" spans="1:17" s="2" customFormat="1" ht="14.25">
      <c r="A247" s="3"/>
      <c r="B247" s="3"/>
      <c r="C247" s="3"/>
      <c r="D247" s="3"/>
      <c r="Q247" s="162"/>
    </row>
    <row r="248" spans="1:17" s="2" customFormat="1" ht="14.25">
      <c r="A248" s="3"/>
      <c r="B248" s="3"/>
      <c r="C248" s="3"/>
      <c r="D248" s="3"/>
      <c r="Q248" s="162"/>
    </row>
    <row r="249" spans="1:17" s="2" customFormat="1" ht="14.25">
      <c r="A249" s="3"/>
      <c r="B249" s="3"/>
      <c r="C249" s="3"/>
      <c r="D249" s="3"/>
      <c r="Q249" s="162"/>
    </row>
    <row r="250" spans="1:17" s="2" customFormat="1" ht="14.25">
      <c r="A250" s="3"/>
      <c r="B250" s="3"/>
      <c r="C250" s="3"/>
      <c r="D250" s="3"/>
      <c r="Q250" s="162"/>
    </row>
    <row r="251" spans="1:17" s="2" customFormat="1" ht="14.25">
      <c r="A251" s="3"/>
      <c r="B251" s="3"/>
      <c r="C251" s="3"/>
      <c r="D251" s="3"/>
      <c r="Q251" s="162"/>
    </row>
    <row r="252" spans="1:17" s="2" customFormat="1" ht="14.25">
      <c r="A252" s="3"/>
      <c r="B252" s="3"/>
      <c r="C252" s="3"/>
      <c r="D252" s="3"/>
      <c r="Q252" s="162"/>
    </row>
    <row r="253" spans="1:17" s="2" customFormat="1" ht="14.25">
      <c r="A253" s="3"/>
      <c r="B253" s="3"/>
      <c r="C253" s="3"/>
      <c r="D253" s="3"/>
      <c r="Q253" s="162"/>
    </row>
    <row r="254" spans="1:17" s="2" customFormat="1" ht="14.25">
      <c r="A254" s="3"/>
      <c r="B254" s="3"/>
      <c r="C254" s="3"/>
      <c r="D254" s="3"/>
      <c r="Q254" s="162"/>
    </row>
    <row r="255" spans="1:17" s="2" customFormat="1" ht="14.25">
      <c r="A255" s="3"/>
      <c r="B255" s="3"/>
      <c r="C255" s="3"/>
      <c r="D255" s="3"/>
      <c r="Q255" s="162"/>
    </row>
    <row r="256" spans="1:17" s="2" customFormat="1" ht="14.25">
      <c r="A256" s="3"/>
      <c r="B256" s="3"/>
      <c r="C256" s="3"/>
      <c r="D256" s="3"/>
      <c r="Q256" s="162"/>
    </row>
    <row r="257" spans="1:17" s="2" customFormat="1" ht="14.25">
      <c r="A257" s="3"/>
      <c r="B257" s="3"/>
      <c r="C257" s="3"/>
      <c r="D257" s="3"/>
      <c r="Q257" s="162"/>
    </row>
    <row r="258" spans="1:17" s="2" customFormat="1" ht="14.25">
      <c r="A258" s="3"/>
      <c r="B258" s="3"/>
      <c r="C258" s="3"/>
      <c r="D258" s="3"/>
      <c r="Q258" s="162"/>
    </row>
    <row r="259" spans="1:17" s="2" customFormat="1" ht="14.25">
      <c r="A259" s="3"/>
      <c r="B259" s="3"/>
      <c r="C259" s="3"/>
      <c r="D259" s="3"/>
      <c r="Q259" s="162"/>
    </row>
    <row r="260" spans="1:17" s="2" customFormat="1" ht="14.25">
      <c r="A260" s="3"/>
      <c r="B260" s="3"/>
      <c r="C260" s="3"/>
      <c r="D260" s="3"/>
      <c r="Q260" s="162"/>
    </row>
    <row r="261" spans="1:17" s="2" customFormat="1" ht="14.25">
      <c r="A261" s="3"/>
      <c r="B261" s="3"/>
      <c r="C261" s="3"/>
      <c r="D261" s="3"/>
      <c r="Q261" s="162"/>
    </row>
    <row r="262" spans="1:17" s="2" customFormat="1" ht="14.25">
      <c r="A262" s="3"/>
      <c r="B262" s="3"/>
      <c r="C262" s="3"/>
      <c r="D262" s="3"/>
      <c r="Q262" s="162"/>
    </row>
    <row r="263" spans="1:17" s="2" customFormat="1" ht="14.25">
      <c r="A263" s="3"/>
      <c r="B263" s="3"/>
      <c r="C263" s="3"/>
      <c r="D263" s="3"/>
      <c r="Q263" s="162"/>
    </row>
    <row r="264" spans="1:17" s="2" customFormat="1" ht="14.25">
      <c r="A264" s="3"/>
      <c r="B264" s="3"/>
      <c r="C264" s="3"/>
      <c r="D264" s="3"/>
      <c r="Q264" s="162"/>
    </row>
    <row r="265" spans="1:17" s="2" customFormat="1" ht="14.25">
      <c r="A265" s="3"/>
      <c r="B265" s="3"/>
      <c r="C265" s="3"/>
      <c r="D265" s="3"/>
      <c r="Q265" s="162"/>
    </row>
    <row r="266" spans="1:17" s="2" customFormat="1" ht="14.25">
      <c r="A266" s="3"/>
      <c r="B266" s="3"/>
      <c r="C266" s="3"/>
      <c r="D266" s="3"/>
      <c r="Q266" s="162"/>
    </row>
    <row r="267" spans="1:17" s="2" customFormat="1" ht="14.25">
      <c r="A267" s="3"/>
      <c r="B267" s="3"/>
      <c r="C267" s="3"/>
      <c r="D267" s="3"/>
      <c r="Q267" s="162"/>
    </row>
    <row r="268" spans="1:17" s="2" customFormat="1" ht="14.25">
      <c r="A268" s="3"/>
      <c r="B268" s="3"/>
      <c r="C268" s="3"/>
      <c r="D268" s="3"/>
      <c r="Q268" s="162"/>
    </row>
    <row r="269" spans="1:17" s="2" customFormat="1" ht="14.25">
      <c r="A269" s="3"/>
      <c r="B269" s="3"/>
      <c r="C269" s="3"/>
      <c r="D269" s="3"/>
      <c r="Q269" s="162"/>
    </row>
    <row r="270" spans="1:17" s="2" customFormat="1" ht="14.25">
      <c r="A270" s="3"/>
      <c r="B270" s="3"/>
      <c r="C270" s="3"/>
      <c r="D270" s="3"/>
      <c r="Q270" s="162"/>
    </row>
    <row r="271" spans="1:17" s="2" customFormat="1" ht="14.25">
      <c r="A271" s="3"/>
      <c r="B271" s="3"/>
      <c r="C271" s="3"/>
      <c r="D271" s="3"/>
      <c r="Q271" s="162"/>
    </row>
    <row r="272" spans="1:17" s="2" customFormat="1" ht="14.25">
      <c r="A272" s="3"/>
      <c r="B272" s="3"/>
      <c r="C272" s="3"/>
      <c r="D272" s="3"/>
      <c r="Q272" s="162"/>
    </row>
    <row r="273" spans="1:17" s="2" customFormat="1" ht="14.25">
      <c r="A273" s="3"/>
      <c r="B273" s="3"/>
      <c r="C273" s="3"/>
      <c r="D273" s="3"/>
      <c r="Q273" s="162"/>
    </row>
    <row r="274" spans="1:17" s="2" customFormat="1" ht="14.25">
      <c r="A274" s="3"/>
      <c r="B274" s="3"/>
      <c r="C274" s="3"/>
      <c r="D274" s="3"/>
      <c r="Q274" s="162"/>
    </row>
    <row r="275" spans="1:17" s="2" customFormat="1" ht="14.25">
      <c r="A275" s="3"/>
      <c r="B275" s="3"/>
      <c r="C275" s="3"/>
      <c r="D275" s="3"/>
      <c r="Q275" s="162"/>
    </row>
    <row r="276" spans="1:17" s="2" customFormat="1" ht="14.25">
      <c r="A276" s="3"/>
      <c r="B276" s="3"/>
      <c r="C276" s="3"/>
      <c r="D276" s="3"/>
      <c r="Q276" s="162"/>
    </row>
    <row r="277" spans="1:17" s="2" customFormat="1" ht="14.25">
      <c r="A277" s="3"/>
      <c r="B277" s="3"/>
      <c r="C277" s="3"/>
      <c r="D277" s="3"/>
      <c r="Q277" s="162"/>
    </row>
    <row r="278" spans="1:17" s="2" customFormat="1" ht="14.25">
      <c r="A278" s="3"/>
      <c r="B278" s="3"/>
      <c r="C278" s="3"/>
      <c r="D278" s="3"/>
      <c r="Q278" s="162"/>
    </row>
    <row r="279" spans="1:17" s="2" customFormat="1" ht="14.25">
      <c r="A279" s="3"/>
      <c r="B279" s="3"/>
      <c r="C279" s="3"/>
      <c r="D279" s="3"/>
      <c r="Q279" s="162"/>
    </row>
    <row r="280" spans="1:17" s="2" customFormat="1" ht="14.25">
      <c r="A280" s="3"/>
      <c r="B280" s="3"/>
      <c r="C280" s="3"/>
      <c r="D280" s="3"/>
      <c r="Q280" s="162"/>
    </row>
    <row r="281" spans="1:17" s="2" customFormat="1" ht="14.25">
      <c r="A281" s="3"/>
      <c r="B281" s="3"/>
      <c r="C281" s="3"/>
      <c r="D281" s="3"/>
      <c r="Q281" s="162"/>
    </row>
    <row r="282" spans="1:17" s="2" customFormat="1" ht="14.25">
      <c r="A282" s="3"/>
      <c r="B282" s="3"/>
      <c r="C282" s="3"/>
      <c r="D282" s="3"/>
      <c r="Q282" s="162"/>
    </row>
    <row r="283" spans="1:17" s="2" customFormat="1" ht="14.25">
      <c r="A283" s="3"/>
      <c r="B283" s="3"/>
      <c r="C283" s="3"/>
      <c r="D283" s="3"/>
      <c r="Q283" s="162"/>
    </row>
    <row r="284" spans="1:17" s="2" customFormat="1" ht="14.25">
      <c r="A284" s="3"/>
      <c r="B284" s="3"/>
      <c r="C284" s="3"/>
      <c r="D284" s="3"/>
      <c r="Q284" s="162"/>
    </row>
    <row r="285" spans="1:17" s="2" customFormat="1" ht="14.25">
      <c r="A285" s="3"/>
      <c r="B285" s="3"/>
      <c r="C285" s="3"/>
      <c r="D285" s="3"/>
      <c r="Q285" s="162"/>
    </row>
    <row r="286" spans="1:17" s="2" customFormat="1" ht="14.25">
      <c r="A286" s="3"/>
      <c r="B286" s="3"/>
      <c r="C286" s="3"/>
      <c r="D286" s="3"/>
      <c r="Q286" s="162"/>
    </row>
    <row r="287" spans="1:17" s="2" customFormat="1" ht="14.25">
      <c r="A287" s="3"/>
      <c r="B287" s="3"/>
      <c r="C287" s="3"/>
      <c r="D287" s="3"/>
      <c r="Q287" s="162"/>
    </row>
    <row r="288" spans="1:17" s="2" customFormat="1" ht="14.25">
      <c r="A288" s="3"/>
      <c r="B288" s="3"/>
      <c r="C288" s="3"/>
      <c r="D288" s="3"/>
      <c r="Q288" s="162"/>
    </row>
    <row r="289" spans="1:17" s="2" customFormat="1" ht="14.25">
      <c r="A289" s="3"/>
      <c r="B289" s="3"/>
      <c r="C289" s="3"/>
      <c r="D289" s="3"/>
      <c r="Q289" s="162"/>
    </row>
    <row r="290" spans="1:17" s="2" customFormat="1" ht="14.25">
      <c r="A290" s="3"/>
      <c r="B290" s="3"/>
      <c r="C290" s="3"/>
      <c r="D290" s="3"/>
      <c r="Q290" s="162"/>
    </row>
    <row r="291" spans="1:17" s="2" customFormat="1" ht="14.25">
      <c r="A291" s="3"/>
      <c r="B291" s="3"/>
      <c r="C291" s="3"/>
      <c r="D291" s="3"/>
      <c r="Q291" s="162"/>
    </row>
    <row r="292" spans="1:17" s="2" customFormat="1" ht="14.25">
      <c r="A292" s="3"/>
      <c r="B292" s="3"/>
      <c r="C292" s="3"/>
      <c r="D292" s="3"/>
      <c r="Q292" s="162"/>
    </row>
    <row r="293" spans="1:17" s="2" customFormat="1" ht="14.25">
      <c r="A293" s="3"/>
      <c r="B293" s="3"/>
      <c r="C293" s="3"/>
      <c r="D293" s="3"/>
      <c r="Q293" s="162"/>
    </row>
    <row r="294" spans="1:17" s="2" customFormat="1" ht="14.25">
      <c r="A294" s="3"/>
      <c r="B294" s="3"/>
      <c r="C294" s="3"/>
      <c r="D294" s="3"/>
      <c r="Q294" s="162"/>
    </row>
    <row r="295" spans="1:17" s="2" customFormat="1" ht="14.25">
      <c r="A295" s="3"/>
      <c r="B295" s="3"/>
      <c r="C295" s="3"/>
      <c r="D295" s="3"/>
      <c r="Q295" s="162"/>
    </row>
    <row r="296" spans="1:17" s="2" customFormat="1" ht="14.25">
      <c r="A296" s="3"/>
      <c r="B296" s="3"/>
      <c r="C296" s="3"/>
      <c r="D296" s="3"/>
      <c r="Q296" s="162"/>
    </row>
    <row r="297" spans="1:17" s="2" customFormat="1" ht="14.25">
      <c r="A297" s="3"/>
      <c r="B297" s="3"/>
      <c r="C297" s="3"/>
      <c r="D297" s="3"/>
      <c r="Q297" s="162"/>
    </row>
    <row r="298" spans="1:17" s="2" customFormat="1" ht="14.25">
      <c r="A298" s="3"/>
      <c r="B298" s="3"/>
      <c r="C298" s="3"/>
      <c r="D298" s="3"/>
      <c r="Q298" s="162"/>
    </row>
    <row r="299" spans="1:17" s="2" customFormat="1" ht="14.25">
      <c r="A299" s="3"/>
      <c r="B299" s="3"/>
      <c r="C299" s="3"/>
      <c r="D299" s="3"/>
      <c r="Q299" s="162"/>
    </row>
    <row r="300" spans="1:17" s="2" customFormat="1" ht="14.25">
      <c r="A300" s="3"/>
      <c r="B300" s="3"/>
      <c r="C300" s="3"/>
      <c r="D300" s="3"/>
      <c r="Q300" s="162"/>
    </row>
    <row r="301" spans="1:17" s="2" customFormat="1" ht="14.25">
      <c r="A301" s="3"/>
      <c r="B301" s="3"/>
      <c r="C301" s="3"/>
      <c r="D301" s="3"/>
      <c r="Q301" s="162"/>
    </row>
    <row r="302" spans="1:17" s="2" customFormat="1" ht="14.25">
      <c r="A302" s="3"/>
      <c r="B302" s="3"/>
      <c r="C302" s="3"/>
      <c r="D302" s="3"/>
      <c r="Q302" s="162"/>
    </row>
    <row r="303" spans="1:17" s="2" customFormat="1" ht="14.25">
      <c r="A303" s="3"/>
      <c r="B303" s="3"/>
      <c r="C303" s="3"/>
      <c r="D303" s="3"/>
      <c r="Q303" s="162"/>
    </row>
    <row r="304" spans="1:17" s="2" customFormat="1" ht="14.25">
      <c r="A304" s="3"/>
      <c r="B304" s="3"/>
      <c r="C304" s="3"/>
      <c r="D304" s="3"/>
      <c r="Q304" s="162"/>
    </row>
    <row r="305" spans="1:17" s="2" customFormat="1" ht="14.25">
      <c r="A305" s="3"/>
      <c r="B305" s="3"/>
      <c r="C305" s="3"/>
      <c r="D305" s="3"/>
      <c r="Q305" s="162"/>
    </row>
    <row r="306" spans="1:17" s="2" customFormat="1" ht="14.25">
      <c r="A306" s="3"/>
      <c r="B306" s="3"/>
      <c r="C306" s="3"/>
      <c r="D306" s="3"/>
      <c r="Q306" s="162"/>
    </row>
    <row r="307" spans="1:17" s="2" customFormat="1" ht="14.25">
      <c r="A307" s="3"/>
      <c r="B307" s="3"/>
      <c r="C307" s="3"/>
      <c r="D307" s="3"/>
      <c r="Q307" s="162"/>
    </row>
    <row r="308" spans="1:17" s="2" customFormat="1" ht="14.25">
      <c r="A308" s="3"/>
      <c r="B308" s="3"/>
      <c r="C308" s="3"/>
      <c r="D308" s="3"/>
      <c r="Q308" s="162"/>
    </row>
    <row r="309" spans="1:17" s="2" customFormat="1" ht="14.25">
      <c r="A309" s="3"/>
      <c r="B309" s="3"/>
      <c r="C309" s="3"/>
      <c r="D309" s="3"/>
      <c r="Q309" s="162"/>
    </row>
    <row r="310" spans="1:17" s="2" customFormat="1" ht="14.25">
      <c r="A310" s="3"/>
      <c r="B310" s="3"/>
      <c r="C310" s="3"/>
      <c r="D310" s="3"/>
      <c r="Q310" s="162"/>
    </row>
    <row r="311" spans="1:17" s="2" customFormat="1" ht="14.25">
      <c r="A311" s="3"/>
      <c r="B311" s="3"/>
      <c r="C311" s="3"/>
      <c r="D311" s="3"/>
      <c r="Q311" s="162"/>
    </row>
    <row r="312" spans="1:17" s="2" customFormat="1" ht="14.25">
      <c r="A312" s="3"/>
      <c r="B312" s="3"/>
      <c r="C312" s="3"/>
      <c r="D312" s="3"/>
      <c r="Q312" s="162"/>
    </row>
    <row r="313" spans="1:17" s="2" customFormat="1" ht="14.25">
      <c r="A313" s="3"/>
      <c r="B313" s="3"/>
      <c r="C313" s="3"/>
      <c r="D313" s="3"/>
      <c r="Q313" s="162"/>
    </row>
    <row r="314" spans="1:17" s="2" customFormat="1" ht="14.25">
      <c r="A314" s="3"/>
      <c r="B314" s="3"/>
      <c r="C314" s="3"/>
      <c r="D314" s="3"/>
      <c r="Q314" s="162"/>
    </row>
    <row r="315" spans="1:17" s="2" customFormat="1" ht="14.25">
      <c r="A315" s="3"/>
      <c r="B315" s="3"/>
      <c r="C315" s="3"/>
      <c r="D315" s="3"/>
      <c r="Q315" s="162"/>
    </row>
    <row r="316" spans="1:17" s="2" customFormat="1" ht="14.25">
      <c r="A316" s="3"/>
      <c r="B316" s="3"/>
      <c r="C316" s="3"/>
      <c r="D316" s="3"/>
      <c r="Q316" s="162"/>
    </row>
    <row r="317" spans="1:17" s="2" customFormat="1" ht="14.25">
      <c r="A317" s="3"/>
      <c r="B317" s="3"/>
      <c r="C317" s="3"/>
      <c r="D317" s="3"/>
      <c r="Q317" s="162"/>
    </row>
    <row r="318" spans="1:17" s="2" customFormat="1" ht="14.25">
      <c r="A318" s="3"/>
      <c r="B318" s="3"/>
      <c r="C318" s="3"/>
      <c r="D318" s="3"/>
      <c r="Q318" s="162"/>
    </row>
    <row r="319" spans="1:17" s="2" customFormat="1" ht="14.25">
      <c r="A319" s="3"/>
      <c r="B319" s="3"/>
      <c r="C319" s="3"/>
      <c r="D319" s="3"/>
      <c r="Q319" s="162"/>
    </row>
    <row r="320" spans="1:17" s="2" customFormat="1" ht="14.25">
      <c r="A320" s="3"/>
      <c r="B320" s="3"/>
      <c r="C320" s="3"/>
      <c r="D320" s="3"/>
      <c r="Q320" s="162"/>
    </row>
    <row r="321" spans="1:17" s="2" customFormat="1" ht="14.25">
      <c r="A321" s="3"/>
      <c r="B321" s="3"/>
      <c r="C321" s="3"/>
      <c r="D321" s="3"/>
      <c r="Q321" s="162"/>
    </row>
    <row r="322" spans="1:17" s="2" customFormat="1" ht="14.25">
      <c r="A322" s="3"/>
      <c r="B322" s="3"/>
      <c r="C322" s="3"/>
      <c r="D322" s="3"/>
      <c r="Q322" s="162"/>
    </row>
    <row r="323" spans="1:17" s="2" customFormat="1" ht="14.25">
      <c r="A323" s="3"/>
      <c r="B323" s="3"/>
      <c r="C323" s="3"/>
      <c r="D323" s="3"/>
      <c r="Q323" s="162"/>
    </row>
    <row r="324" spans="1:17" s="2" customFormat="1" ht="14.25">
      <c r="A324" s="3"/>
      <c r="B324" s="3"/>
      <c r="C324" s="3"/>
      <c r="D324" s="3"/>
      <c r="Q324" s="162"/>
    </row>
    <row r="325" spans="1:17" s="2" customFormat="1" ht="14.25">
      <c r="A325" s="3"/>
      <c r="B325" s="3"/>
      <c r="C325" s="3"/>
      <c r="D325" s="3"/>
      <c r="Q325" s="162"/>
    </row>
    <row r="326" spans="1:17" s="2" customFormat="1" ht="14.25">
      <c r="A326" s="3"/>
      <c r="B326" s="3"/>
      <c r="C326" s="3"/>
      <c r="D326" s="3"/>
      <c r="Q326" s="162"/>
    </row>
    <row r="327" spans="1:17" s="2" customFormat="1" ht="14.25">
      <c r="A327" s="3"/>
      <c r="B327" s="3"/>
      <c r="C327" s="3"/>
      <c r="D327" s="3"/>
      <c r="Q327" s="162"/>
    </row>
    <row r="328" spans="1:17" s="2" customFormat="1" ht="14.25">
      <c r="A328" s="3"/>
      <c r="B328" s="3"/>
      <c r="C328" s="3"/>
      <c r="D328" s="3"/>
      <c r="Q328" s="162"/>
    </row>
    <row r="329" spans="1:17" s="2" customFormat="1" ht="14.25">
      <c r="A329" s="3"/>
      <c r="B329" s="3"/>
      <c r="C329" s="3"/>
      <c r="D329" s="3"/>
      <c r="Q329" s="162"/>
    </row>
    <row r="330" spans="1:17" s="2" customFormat="1" ht="14.25">
      <c r="A330" s="3"/>
      <c r="B330" s="3"/>
      <c r="C330" s="3"/>
      <c r="D330" s="3"/>
      <c r="Q330" s="162"/>
    </row>
    <row r="331" spans="1:17" s="2" customFormat="1" ht="14.25">
      <c r="A331" s="3"/>
      <c r="B331" s="3"/>
      <c r="C331" s="3"/>
      <c r="D331" s="3"/>
      <c r="Q331" s="162"/>
    </row>
    <row r="332" spans="1:17" s="2" customFormat="1" ht="14.25">
      <c r="A332" s="3"/>
      <c r="B332" s="3"/>
      <c r="C332" s="3"/>
      <c r="D332" s="3"/>
      <c r="Q332" s="162"/>
    </row>
    <row r="333" spans="1:17" s="2" customFormat="1" ht="14.25">
      <c r="A333" s="3"/>
      <c r="B333" s="3"/>
      <c r="C333" s="3"/>
      <c r="D333" s="3"/>
      <c r="Q333" s="162"/>
    </row>
    <row r="334" spans="1:17" s="2" customFormat="1" ht="14.25">
      <c r="A334" s="3"/>
      <c r="B334" s="3"/>
      <c r="C334" s="3"/>
      <c r="D334" s="3"/>
      <c r="Q334" s="162"/>
    </row>
    <row r="335" spans="1:17" s="2" customFormat="1" ht="14.25">
      <c r="A335" s="3"/>
      <c r="B335" s="3"/>
      <c r="C335" s="3"/>
      <c r="D335" s="3"/>
      <c r="Q335" s="162"/>
    </row>
    <row r="336" spans="1:17" s="2" customFormat="1" ht="14.25">
      <c r="A336" s="3"/>
      <c r="B336" s="3"/>
      <c r="C336" s="3"/>
      <c r="D336" s="3"/>
      <c r="Q336" s="162"/>
    </row>
    <row r="337" spans="1:17" s="2" customFormat="1" ht="14.25">
      <c r="A337" s="3"/>
      <c r="B337" s="3"/>
      <c r="C337" s="3"/>
      <c r="D337" s="3"/>
      <c r="Q337" s="162"/>
    </row>
    <row r="338" spans="1:17" s="2" customFormat="1" ht="14.25">
      <c r="A338" s="3"/>
      <c r="B338" s="3"/>
      <c r="C338" s="3"/>
      <c r="D338" s="3"/>
      <c r="Q338" s="162"/>
    </row>
    <row r="339" spans="1:17" s="2" customFormat="1" ht="14.25">
      <c r="A339" s="3"/>
      <c r="B339" s="3"/>
      <c r="C339" s="3"/>
      <c r="D339" s="3"/>
      <c r="Q339" s="162"/>
    </row>
    <row r="340" spans="1:17" s="2" customFormat="1" ht="14.25">
      <c r="A340" s="3"/>
      <c r="B340" s="3"/>
      <c r="C340" s="3"/>
      <c r="D340" s="3"/>
      <c r="Q340" s="162"/>
    </row>
    <row r="341" spans="1:17" s="2" customFormat="1" ht="14.25">
      <c r="A341" s="3"/>
      <c r="B341" s="3"/>
      <c r="C341" s="3"/>
      <c r="D341" s="3"/>
      <c r="Q341" s="162"/>
    </row>
    <row r="342" spans="1:17" s="2" customFormat="1" ht="14.25">
      <c r="A342" s="3"/>
      <c r="B342" s="3"/>
      <c r="C342" s="3"/>
      <c r="D342" s="3"/>
      <c r="Q342" s="162"/>
    </row>
    <row r="343" spans="1:17" s="2" customFormat="1" ht="14.25">
      <c r="A343" s="3"/>
      <c r="B343" s="3"/>
      <c r="C343" s="3"/>
      <c r="D343" s="3"/>
      <c r="Q343" s="162"/>
    </row>
    <row r="344" spans="1:17" s="2" customFormat="1" ht="14.25">
      <c r="A344" s="3"/>
      <c r="B344" s="3"/>
      <c r="C344" s="3"/>
      <c r="D344" s="3"/>
      <c r="Q344" s="162"/>
    </row>
    <row r="345" spans="1:17" s="2" customFormat="1" ht="14.25">
      <c r="A345" s="3"/>
      <c r="B345" s="3"/>
      <c r="C345" s="3"/>
      <c r="D345" s="3"/>
      <c r="Q345" s="162"/>
    </row>
    <row r="346" spans="1:17" s="2" customFormat="1" ht="14.25">
      <c r="A346" s="3"/>
      <c r="B346" s="3"/>
      <c r="C346" s="3"/>
      <c r="D346" s="3"/>
      <c r="Q346" s="162"/>
    </row>
    <row r="347" spans="1:17" s="2" customFormat="1" ht="14.25">
      <c r="A347" s="3"/>
      <c r="B347" s="3"/>
      <c r="C347" s="3"/>
      <c r="D347" s="3"/>
      <c r="Q347" s="162"/>
    </row>
    <row r="348" spans="1:17" s="2" customFormat="1" ht="14.25">
      <c r="A348" s="3"/>
      <c r="B348" s="3"/>
      <c r="C348" s="3"/>
      <c r="D348" s="3"/>
      <c r="Q348" s="162"/>
    </row>
    <row r="349" spans="1:17" s="2" customFormat="1" ht="14.25">
      <c r="A349" s="3"/>
      <c r="B349" s="3"/>
      <c r="C349" s="3"/>
      <c r="D349" s="3"/>
      <c r="Q349" s="162"/>
    </row>
    <row r="350" spans="1:17" s="2" customFormat="1" ht="14.25">
      <c r="A350" s="3"/>
      <c r="B350" s="3"/>
      <c r="C350" s="3"/>
      <c r="D350" s="3"/>
      <c r="Q350" s="162"/>
    </row>
    <row r="351" spans="1:17" s="2" customFormat="1" ht="14.25">
      <c r="A351" s="3"/>
      <c r="B351" s="3"/>
      <c r="C351" s="3"/>
      <c r="D351" s="3"/>
      <c r="Q351" s="162"/>
    </row>
    <row r="352" spans="1:17" s="2" customFormat="1" ht="14.25">
      <c r="A352" s="3"/>
      <c r="B352" s="3"/>
      <c r="C352" s="3"/>
      <c r="D352" s="3"/>
      <c r="Q352" s="162"/>
    </row>
    <row r="353" spans="1:17" s="2" customFormat="1" ht="14.25">
      <c r="A353" s="3"/>
      <c r="B353" s="3"/>
      <c r="C353" s="3"/>
      <c r="D353" s="3"/>
      <c r="Q353" s="162"/>
    </row>
    <row r="354" spans="1:17" s="2" customFormat="1" ht="14.25">
      <c r="A354" s="3"/>
      <c r="B354" s="3"/>
      <c r="C354" s="3"/>
      <c r="D354" s="3"/>
      <c r="Q354" s="162"/>
    </row>
    <row r="355" spans="1:17" s="2" customFormat="1" ht="14.25">
      <c r="A355" s="3"/>
      <c r="B355" s="3"/>
      <c r="C355" s="3"/>
      <c r="D355" s="3"/>
      <c r="Q355" s="162"/>
    </row>
    <row r="356" spans="1:17" s="2" customFormat="1" ht="14.25">
      <c r="A356" s="3"/>
      <c r="B356" s="3"/>
      <c r="C356" s="3"/>
      <c r="D356" s="3"/>
      <c r="Q356" s="162"/>
    </row>
    <row r="357" spans="1:17" s="2" customFormat="1" ht="14.25">
      <c r="A357" s="3"/>
      <c r="B357" s="3"/>
      <c r="C357" s="3"/>
      <c r="D357" s="3"/>
      <c r="Q357" s="162"/>
    </row>
    <row r="358" spans="1:17" s="2" customFormat="1" ht="14.25">
      <c r="A358" s="3"/>
      <c r="B358" s="3"/>
      <c r="C358" s="3"/>
      <c r="D358" s="3"/>
      <c r="Q358" s="162"/>
    </row>
    <row r="359" spans="1:17" s="2" customFormat="1" ht="14.25">
      <c r="A359" s="3"/>
      <c r="B359" s="3"/>
      <c r="C359" s="3"/>
      <c r="D359" s="3"/>
      <c r="Q359" s="162"/>
    </row>
    <row r="360" spans="1:17" s="2" customFormat="1" ht="14.25">
      <c r="A360" s="3"/>
      <c r="B360" s="3"/>
      <c r="C360" s="3"/>
      <c r="D360" s="3"/>
      <c r="Q360" s="162"/>
    </row>
    <row r="361" spans="1:17" s="2" customFormat="1" ht="14.25">
      <c r="A361" s="3"/>
      <c r="B361" s="3"/>
      <c r="C361" s="3"/>
      <c r="D361" s="3"/>
      <c r="Q361" s="162"/>
    </row>
    <row r="362" spans="1:17" s="2" customFormat="1" ht="14.25">
      <c r="A362" s="3"/>
      <c r="B362" s="3"/>
      <c r="C362" s="3"/>
      <c r="D362" s="3"/>
      <c r="Q362" s="162"/>
    </row>
    <row r="363" spans="1:17" s="2" customFormat="1" ht="14.25">
      <c r="A363" s="3"/>
      <c r="B363" s="3"/>
      <c r="C363" s="3"/>
      <c r="D363" s="3"/>
      <c r="Q363" s="162"/>
    </row>
    <row r="364" spans="1:17" s="2" customFormat="1" ht="14.25">
      <c r="A364" s="3"/>
      <c r="B364" s="3"/>
      <c r="C364" s="3"/>
      <c r="D364" s="3"/>
      <c r="Q364" s="162"/>
    </row>
    <row r="365" spans="1:17" s="2" customFormat="1" ht="14.25">
      <c r="A365" s="3"/>
      <c r="B365" s="3"/>
      <c r="C365" s="3"/>
      <c r="D365" s="3"/>
      <c r="Q365" s="162"/>
    </row>
    <row r="366" spans="1:17" s="2" customFormat="1" ht="14.25">
      <c r="A366" s="3"/>
      <c r="B366" s="3"/>
      <c r="C366" s="3"/>
      <c r="D366" s="3"/>
      <c r="Q366" s="162"/>
    </row>
    <row r="367" spans="1:17" s="2" customFormat="1" ht="14.25">
      <c r="A367" s="3"/>
      <c r="B367" s="3"/>
      <c r="C367" s="3"/>
      <c r="D367" s="3"/>
      <c r="Q367" s="162"/>
    </row>
    <row r="368" spans="1:17" s="2" customFormat="1" ht="14.25">
      <c r="A368" s="3"/>
      <c r="B368" s="3"/>
      <c r="C368" s="3"/>
      <c r="D368" s="3"/>
      <c r="Q368" s="162"/>
    </row>
    <row r="369" spans="1:17" s="2" customFormat="1" ht="14.25">
      <c r="A369" s="3"/>
      <c r="B369" s="3"/>
      <c r="C369" s="3"/>
      <c r="D369" s="3"/>
      <c r="Q369" s="162"/>
    </row>
    <row r="370" spans="1:17" s="2" customFormat="1" ht="14.25">
      <c r="A370" s="3"/>
      <c r="B370" s="3"/>
      <c r="C370" s="3"/>
      <c r="D370" s="3"/>
      <c r="Q370" s="162"/>
    </row>
    <row r="371" spans="1:17" s="2" customFormat="1" ht="14.25">
      <c r="A371" s="3"/>
      <c r="B371" s="3"/>
      <c r="C371" s="3"/>
      <c r="D371" s="3"/>
      <c r="Q371" s="162"/>
    </row>
    <row r="372" spans="1:17" s="2" customFormat="1" ht="14.25">
      <c r="A372" s="3"/>
      <c r="B372" s="3"/>
      <c r="C372" s="3"/>
      <c r="D372" s="3"/>
      <c r="Q372" s="162"/>
    </row>
    <row r="373" spans="1:17" s="2" customFormat="1" ht="14.25">
      <c r="A373" s="3"/>
      <c r="B373" s="3"/>
      <c r="C373" s="3"/>
      <c r="D373" s="3"/>
      <c r="Q373" s="162"/>
    </row>
    <row r="374" spans="1:17" s="2" customFormat="1" ht="14.25">
      <c r="A374" s="3"/>
      <c r="B374" s="3"/>
      <c r="C374" s="3"/>
      <c r="D374" s="3"/>
      <c r="Q374" s="162"/>
    </row>
    <row r="375" spans="1:17" s="2" customFormat="1" ht="14.25">
      <c r="A375" s="3"/>
      <c r="B375" s="3"/>
      <c r="C375" s="3"/>
      <c r="D375" s="3"/>
      <c r="Q375" s="162"/>
    </row>
    <row r="376" spans="1:17" s="2" customFormat="1" ht="14.25">
      <c r="A376" s="3"/>
      <c r="B376" s="3"/>
      <c r="C376" s="3"/>
      <c r="D376" s="3"/>
      <c r="Q376" s="162"/>
    </row>
    <row r="377" spans="1:17" s="2" customFormat="1" ht="14.25">
      <c r="A377" s="3"/>
      <c r="B377" s="3"/>
      <c r="C377" s="3"/>
      <c r="D377" s="3"/>
      <c r="Q377" s="162"/>
    </row>
    <row r="378" spans="1:17" s="2" customFormat="1" ht="14.25">
      <c r="A378" s="3"/>
      <c r="B378" s="3"/>
      <c r="C378" s="3"/>
      <c r="D378" s="3"/>
      <c r="Q378" s="162"/>
    </row>
    <row r="379" spans="1:17" s="2" customFormat="1" ht="14.25">
      <c r="A379" s="3"/>
      <c r="B379" s="3"/>
      <c r="C379" s="3"/>
      <c r="D379" s="3"/>
      <c r="Q379" s="162"/>
    </row>
    <row r="380" spans="1:17" s="2" customFormat="1" ht="14.25">
      <c r="A380" s="3"/>
      <c r="B380" s="3"/>
      <c r="C380" s="3"/>
      <c r="D380" s="3"/>
      <c r="Q380" s="162"/>
    </row>
    <row r="381" spans="1:17" s="2" customFormat="1" ht="14.25">
      <c r="A381" s="3"/>
      <c r="B381" s="3"/>
      <c r="C381" s="3"/>
      <c r="D381" s="3"/>
      <c r="Q381" s="162"/>
    </row>
    <row r="382" spans="1:17" s="2" customFormat="1" ht="14.25">
      <c r="A382" s="3"/>
      <c r="B382" s="3"/>
      <c r="C382" s="3"/>
      <c r="D382" s="3"/>
      <c r="Q382" s="162"/>
    </row>
    <row r="383" spans="1:17" s="2" customFormat="1" ht="14.25">
      <c r="A383" s="3"/>
      <c r="B383" s="3"/>
      <c r="C383" s="3"/>
      <c r="D383" s="3"/>
      <c r="Q383" s="162"/>
    </row>
    <row r="384" spans="1:17" s="2" customFormat="1" ht="14.25">
      <c r="A384" s="3"/>
      <c r="B384" s="3"/>
      <c r="C384" s="3"/>
      <c r="D384" s="3"/>
      <c r="Q384" s="162"/>
    </row>
    <row r="385" spans="1:17" s="2" customFormat="1" ht="14.25">
      <c r="A385" s="3"/>
      <c r="B385" s="3"/>
      <c r="C385" s="3"/>
      <c r="D385" s="3"/>
      <c r="Q385" s="162"/>
    </row>
    <row r="386" spans="1:17" s="2" customFormat="1" ht="14.25">
      <c r="A386" s="3"/>
      <c r="B386" s="3"/>
      <c r="C386" s="3"/>
      <c r="D386" s="3"/>
      <c r="Q386" s="162"/>
    </row>
    <row r="387" spans="1:17" s="2" customFormat="1" ht="14.25">
      <c r="A387" s="3"/>
      <c r="B387" s="3"/>
      <c r="C387" s="3"/>
      <c r="D387" s="3"/>
      <c r="Q387" s="162"/>
    </row>
    <row r="388" spans="1:17" s="2" customFormat="1" ht="14.25">
      <c r="A388" s="3"/>
      <c r="B388" s="3"/>
      <c r="C388" s="3"/>
      <c r="D388" s="3"/>
      <c r="Q388" s="162"/>
    </row>
    <row r="389" spans="1:17" s="2" customFormat="1" ht="14.25">
      <c r="A389" s="3"/>
      <c r="B389" s="3"/>
      <c r="C389" s="3"/>
      <c r="D389" s="3"/>
      <c r="Q389" s="162"/>
    </row>
    <row r="390" spans="1:17" s="2" customFormat="1" ht="14.25">
      <c r="A390" s="3"/>
      <c r="B390" s="3"/>
      <c r="C390" s="3"/>
      <c r="D390" s="3"/>
      <c r="Q390" s="162"/>
    </row>
    <row r="391" spans="1:17" s="2" customFormat="1" ht="14.25">
      <c r="A391" s="3"/>
      <c r="B391" s="3"/>
      <c r="C391" s="3"/>
      <c r="D391" s="3"/>
      <c r="Q391" s="162"/>
    </row>
    <row r="392" spans="1:17" s="2" customFormat="1" ht="14.25">
      <c r="A392" s="3"/>
      <c r="B392" s="3"/>
      <c r="C392" s="3"/>
      <c r="D392" s="3"/>
      <c r="Q392" s="162"/>
    </row>
    <row r="393" spans="1:17" s="2" customFormat="1" ht="14.25">
      <c r="A393" s="3"/>
      <c r="B393" s="3"/>
      <c r="C393" s="3"/>
      <c r="D393" s="3"/>
      <c r="Q393" s="162"/>
    </row>
    <row r="394" spans="1:17" s="2" customFormat="1" ht="14.25">
      <c r="A394" s="3"/>
      <c r="B394" s="3"/>
      <c r="C394" s="3"/>
      <c r="D394" s="3"/>
      <c r="Q394" s="162"/>
    </row>
    <row r="395" spans="1:17" s="2" customFormat="1" ht="14.25">
      <c r="A395" s="3"/>
      <c r="B395" s="3"/>
      <c r="C395" s="3"/>
      <c r="D395" s="3"/>
      <c r="Q395" s="162"/>
    </row>
    <row r="396" spans="1:17" s="2" customFormat="1" ht="14.25">
      <c r="A396" s="3"/>
      <c r="B396" s="3"/>
      <c r="C396" s="3"/>
      <c r="D396" s="3"/>
      <c r="Q396" s="162"/>
    </row>
    <row r="397" spans="1:17" s="2" customFormat="1" ht="14.25">
      <c r="A397" s="3"/>
      <c r="B397" s="3"/>
      <c r="C397" s="3"/>
      <c r="D397" s="3"/>
      <c r="Q397" s="162"/>
    </row>
    <row r="398" spans="1:17" s="2" customFormat="1" ht="14.25">
      <c r="A398" s="3"/>
      <c r="B398" s="3"/>
      <c r="C398" s="3"/>
      <c r="D398" s="3"/>
      <c r="Q398" s="162"/>
    </row>
    <row r="399" spans="1:17" s="2" customFormat="1" ht="14.25">
      <c r="A399" s="3"/>
      <c r="B399" s="3"/>
      <c r="C399" s="3"/>
      <c r="D399" s="3"/>
      <c r="Q399" s="162"/>
    </row>
    <row r="400" spans="1:17" s="2" customFormat="1" ht="14.25">
      <c r="A400" s="3"/>
      <c r="B400" s="3"/>
      <c r="C400" s="3"/>
      <c r="D400" s="3"/>
      <c r="Q400" s="162"/>
    </row>
    <row r="401" spans="1:17" s="2" customFormat="1" ht="14.25">
      <c r="A401" s="3"/>
      <c r="B401" s="3"/>
      <c r="C401" s="3"/>
      <c r="D401" s="3"/>
      <c r="Q401" s="162"/>
    </row>
    <row r="402" spans="1:17" s="2" customFormat="1" ht="14.25">
      <c r="A402" s="3"/>
      <c r="B402" s="3"/>
      <c r="C402" s="3"/>
      <c r="D402" s="3"/>
      <c r="Q402" s="162"/>
    </row>
    <row r="403" spans="1:17" s="2" customFormat="1" ht="14.25">
      <c r="A403" s="3"/>
      <c r="B403" s="3"/>
      <c r="C403" s="3"/>
      <c r="D403" s="3"/>
      <c r="Q403" s="162"/>
    </row>
    <row r="404" spans="1:17" s="2" customFormat="1" ht="14.25">
      <c r="A404" s="3"/>
      <c r="B404" s="3"/>
      <c r="C404" s="3"/>
      <c r="D404" s="3"/>
      <c r="Q404" s="162"/>
    </row>
    <row r="405" spans="1:17" s="2" customFormat="1" ht="14.25">
      <c r="A405" s="3"/>
      <c r="B405" s="3"/>
      <c r="C405" s="3"/>
      <c r="D405" s="3"/>
      <c r="Q405" s="162"/>
    </row>
    <row r="406" spans="1:17" s="2" customFormat="1" ht="14.25">
      <c r="A406" s="3"/>
      <c r="B406" s="3"/>
      <c r="C406" s="3"/>
      <c r="D406" s="3"/>
      <c r="Q406" s="162"/>
    </row>
    <row r="407" spans="1:17" s="2" customFormat="1" ht="14.25">
      <c r="A407" s="3"/>
      <c r="B407" s="3"/>
      <c r="C407" s="3"/>
      <c r="D407" s="3"/>
      <c r="Q407" s="162"/>
    </row>
    <row r="408" spans="1:17" s="2" customFormat="1" ht="14.25">
      <c r="A408" s="3"/>
      <c r="B408" s="3"/>
      <c r="C408" s="3"/>
      <c r="D408" s="3"/>
      <c r="Q408" s="162"/>
    </row>
    <row r="409" spans="1:17" s="2" customFormat="1" ht="14.25">
      <c r="A409" s="3"/>
      <c r="B409" s="3"/>
      <c r="C409" s="3"/>
      <c r="D409" s="3"/>
      <c r="Q409" s="162"/>
    </row>
    <row r="410" spans="1:17" s="2" customFormat="1" ht="14.25">
      <c r="A410" s="3"/>
      <c r="B410" s="3"/>
      <c r="C410" s="3"/>
      <c r="D410" s="3"/>
      <c r="Q410" s="162"/>
    </row>
    <row r="411" spans="1:17" s="2" customFormat="1" ht="14.25">
      <c r="A411" s="3"/>
      <c r="B411" s="3"/>
      <c r="C411" s="3"/>
      <c r="D411" s="3"/>
      <c r="Q411" s="162"/>
    </row>
    <row r="412" spans="1:17" s="2" customFormat="1" ht="14.25">
      <c r="A412" s="3"/>
      <c r="B412" s="3"/>
      <c r="C412" s="3"/>
      <c r="D412" s="3"/>
      <c r="Q412" s="162"/>
    </row>
    <row r="413" spans="1:17" s="2" customFormat="1" ht="14.25">
      <c r="A413" s="3"/>
      <c r="B413" s="3"/>
      <c r="C413" s="3"/>
      <c r="D413" s="3"/>
      <c r="Q413" s="162"/>
    </row>
    <row r="414" spans="1:17" s="2" customFormat="1" ht="14.25">
      <c r="A414" s="3"/>
      <c r="B414" s="3"/>
      <c r="C414" s="3"/>
      <c r="D414" s="3"/>
      <c r="Q414" s="162"/>
    </row>
    <row r="415" spans="1:17" s="2" customFormat="1" ht="14.25">
      <c r="A415" s="3"/>
      <c r="B415" s="3"/>
      <c r="C415" s="3"/>
      <c r="D415" s="3"/>
      <c r="Q415" s="162"/>
    </row>
    <row r="416" spans="1:17" s="2" customFormat="1" ht="14.25">
      <c r="A416" s="3"/>
      <c r="B416" s="3"/>
      <c r="C416" s="3"/>
      <c r="D416" s="3"/>
      <c r="Q416" s="162"/>
    </row>
    <row r="417" spans="1:17" s="2" customFormat="1" ht="14.25">
      <c r="A417" s="3"/>
      <c r="B417" s="3"/>
      <c r="C417" s="3"/>
      <c r="D417" s="3"/>
      <c r="Q417" s="162"/>
    </row>
    <row r="418" spans="1:17" s="2" customFormat="1" ht="14.25">
      <c r="A418" s="3"/>
      <c r="B418" s="3"/>
      <c r="C418" s="3"/>
      <c r="D418" s="3"/>
      <c r="Q418" s="162"/>
    </row>
    <row r="419" spans="1:17" s="2" customFormat="1" ht="14.25">
      <c r="A419" s="3"/>
      <c r="B419" s="3"/>
      <c r="C419" s="3"/>
      <c r="D419" s="3"/>
      <c r="Q419" s="162"/>
    </row>
    <row r="420" spans="1:17" s="2" customFormat="1" ht="14.25">
      <c r="A420" s="3"/>
      <c r="B420" s="3"/>
      <c r="C420" s="3"/>
      <c r="D420" s="3"/>
      <c r="Q420" s="162"/>
    </row>
    <row r="421" spans="1:17" s="2" customFormat="1" ht="14.25">
      <c r="A421" s="3"/>
      <c r="B421" s="3"/>
      <c r="C421" s="3"/>
      <c r="D421" s="3"/>
      <c r="Q421" s="162"/>
    </row>
    <row r="422" spans="1:17" s="2" customFormat="1" ht="14.25">
      <c r="A422" s="3"/>
      <c r="B422" s="3"/>
      <c r="C422" s="3"/>
      <c r="D422" s="3"/>
      <c r="Q422" s="162"/>
    </row>
    <row r="423" spans="1:17" s="2" customFormat="1" ht="14.25">
      <c r="A423" s="3"/>
      <c r="B423" s="3"/>
      <c r="C423" s="3"/>
      <c r="D423" s="3"/>
      <c r="Q423" s="162"/>
    </row>
    <row r="424" spans="1:17" s="2" customFormat="1" ht="14.25">
      <c r="A424" s="3"/>
      <c r="B424" s="3"/>
      <c r="C424" s="3"/>
      <c r="D424" s="3"/>
      <c r="Q424" s="162"/>
    </row>
    <row r="425" spans="1:17" s="2" customFormat="1" ht="14.25">
      <c r="A425" s="3"/>
      <c r="B425" s="3"/>
      <c r="C425" s="3"/>
      <c r="D425" s="3"/>
      <c r="Q425" s="162"/>
    </row>
    <row r="426" spans="1:17" s="2" customFormat="1" ht="14.25">
      <c r="A426" s="3"/>
      <c r="B426" s="3"/>
      <c r="C426" s="3"/>
      <c r="D426" s="3"/>
      <c r="Q426" s="162"/>
    </row>
    <row r="427" spans="1:17" s="2" customFormat="1" ht="14.25">
      <c r="A427" s="3"/>
      <c r="B427" s="3"/>
      <c r="C427" s="3"/>
      <c r="D427" s="3"/>
      <c r="Q427" s="162"/>
    </row>
    <row r="428" spans="1:17" s="2" customFormat="1" ht="14.25">
      <c r="A428" s="3"/>
      <c r="B428" s="3"/>
      <c r="C428" s="3"/>
      <c r="D428" s="3"/>
      <c r="Q428" s="162"/>
    </row>
    <row r="429" spans="1:17" s="2" customFormat="1" ht="14.25">
      <c r="A429" s="3"/>
      <c r="B429" s="3"/>
      <c r="C429" s="3"/>
      <c r="D429" s="3"/>
      <c r="Q429" s="162"/>
    </row>
    <row r="430" spans="1:17" s="2" customFormat="1" ht="14.25">
      <c r="A430" s="3"/>
      <c r="B430" s="3"/>
      <c r="C430" s="3"/>
      <c r="D430" s="3"/>
      <c r="Q430" s="162"/>
    </row>
    <row r="431" spans="1:17" s="2" customFormat="1" ht="14.25">
      <c r="A431" s="3"/>
      <c r="B431" s="3"/>
      <c r="C431" s="3"/>
      <c r="D431" s="3"/>
      <c r="Q431" s="162"/>
    </row>
    <row r="432" spans="1:17" s="2" customFormat="1" ht="14.25">
      <c r="A432" s="3"/>
      <c r="B432" s="3"/>
      <c r="C432" s="3"/>
      <c r="D432" s="3"/>
      <c r="Q432" s="162"/>
    </row>
    <row r="433" spans="1:17" s="2" customFormat="1" ht="14.25">
      <c r="A433" s="3"/>
      <c r="B433" s="3"/>
      <c r="C433" s="3"/>
      <c r="D433" s="3"/>
      <c r="Q433" s="162"/>
    </row>
    <row r="434" spans="1:17" s="2" customFormat="1" ht="14.25">
      <c r="A434" s="3"/>
      <c r="B434" s="3"/>
      <c r="C434" s="3"/>
      <c r="D434" s="3"/>
      <c r="Q434" s="162"/>
    </row>
    <row r="435" spans="1:17" s="2" customFormat="1" ht="14.25">
      <c r="A435" s="3"/>
      <c r="B435" s="3"/>
      <c r="C435" s="3"/>
      <c r="D435" s="3"/>
      <c r="Q435" s="162"/>
    </row>
    <row r="436" spans="1:17" s="2" customFormat="1" ht="14.25">
      <c r="A436" s="3"/>
      <c r="B436" s="3"/>
      <c r="C436" s="3"/>
      <c r="D436" s="3"/>
      <c r="Q436" s="162"/>
    </row>
    <row r="437" spans="1:17" s="2" customFormat="1" ht="14.25">
      <c r="A437" s="3"/>
      <c r="B437" s="3"/>
      <c r="C437" s="3"/>
      <c r="D437" s="3"/>
      <c r="Q437" s="162"/>
    </row>
    <row r="438" spans="1:17" s="2" customFormat="1" ht="14.25">
      <c r="A438" s="3"/>
      <c r="B438" s="3"/>
      <c r="C438" s="3"/>
      <c r="D438" s="3"/>
      <c r="Q438" s="162"/>
    </row>
    <row r="439" spans="1:17" s="2" customFormat="1" ht="14.25">
      <c r="A439" s="3"/>
      <c r="B439" s="3"/>
      <c r="C439" s="3"/>
      <c r="D439" s="3"/>
      <c r="Q439" s="162"/>
    </row>
    <row r="440" spans="1:17" s="2" customFormat="1" ht="14.25">
      <c r="A440" s="3"/>
      <c r="B440" s="3"/>
      <c r="C440" s="3"/>
      <c r="D440" s="3"/>
      <c r="Q440" s="162"/>
    </row>
    <row r="441" spans="1:17" s="2" customFormat="1" ht="14.25">
      <c r="A441" s="3"/>
      <c r="B441" s="3"/>
      <c r="C441" s="3"/>
      <c r="D441" s="3"/>
      <c r="Q441" s="162"/>
    </row>
    <row r="442" spans="1:17" s="2" customFormat="1" ht="14.25">
      <c r="A442" s="3"/>
      <c r="B442" s="3"/>
      <c r="C442" s="3"/>
      <c r="D442" s="3"/>
      <c r="Q442" s="162"/>
    </row>
    <row r="443" spans="1:17" s="2" customFormat="1" ht="14.25">
      <c r="A443" s="3"/>
      <c r="B443" s="3"/>
      <c r="C443" s="3"/>
      <c r="D443" s="3"/>
      <c r="Q443" s="162"/>
    </row>
    <row r="444" spans="1:17" s="2" customFormat="1" ht="14.25">
      <c r="A444" s="3"/>
      <c r="B444" s="3"/>
      <c r="C444" s="3"/>
      <c r="D444" s="3"/>
      <c r="Q444" s="162"/>
    </row>
    <row r="445" spans="1:17" s="2" customFormat="1" ht="14.25">
      <c r="A445" s="3"/>
      <c r="B445" s="3"/>
      <c r="C445" s="3"/>
      <c r="D445" s="3"/>
      <c r="Q445" s="162"/>
    </row>
    <row r="446" spans="1:17" s="2" customFormat="1" ht="14.25">
      <c r="A446" s="3"/>
      <c r="B446" s="3"/>
      <c r="C446" s="3"/>
      <c r="D446" s="3"/>
      <c r="Q446" s="162"/>
    </row>
    <row r="447" spans="1:17" s="2" customFormat="1" ht="14.25">
      <c r="A447" s="3"/>
      <c r="B447" s="3"/>
      <c r="C447" s="3"/>
      <c r="D447" s="3"/>
      <c r="Q447" s="162"/>
    </row>
    <row r="448" spans="1:17" s="2" customFormat="1" ht="14.25">
      <c r="A448" s="3"/>
      <c r="B448" s="3"/>
      <c r="C448" s="3"/>
      <c r="D448" s="3"/>
      <c r="Q448" s="162"/>
    </row>
    <row r="449" spans="1:17" s="2" customFormat="1" ht="14.25">
      <c r="A449" s="3"/>
      <c r="B449" s="3"/>
      <c r="C449" s="3"/>
      <c r="D449" s="3"/>
      <c r="Q449" s="162"/>
    </row>
    <row r="450" spans="1:17" s="2" customFormat="1" ht="14.25">
      <c r="A450" s="3"/>
      <c r="B450" s="3"/>
      <c r="C450" s="3"/>
      <c r="D450" s="3"/>
      <c r="Q450" s="162"/>
    </row>
    <row r="451" spans="1:17" s="2" customFormat="1" ht="14.25">
      <c r="A451" s="3"/>
      <c r="B451" s="3"/>
      <c r="C451" s="3"/>
      <c r="D451" s="3"/>
      <c r="Q451" s="162"/>
    </row>
    <row r="452" spans="1:17" s="2" customFormat="1" ht="14.25">
      <c r="A452" s="3"/>
      <c r="B452" s="3"/>
      <c r="C452" s="3"/>
      <c r="D452" s="3"/>
      <c r="Q452" s="162"/>
    </row>
    <row r="453" spans="1:17" s="2" customFormat="1" ht="14.25">
      <c r="A453" s="3"/>
      <c r="B453" s="3"/>
      <c r="C453" s="3"/>
      <c r="D453" s="3"/>
      <c r="Q453" s="162"/>
    </row>
    <row r="454" spans="1:17" s="2" customFormat="1" ht="14.25">
      <c r="A454" s="3"/>
      <c r="B454" s="3"/>
      <c r="C454" s="3"/>
      <c r="D454" s="3"/>
      <c r="Q454" s="162"/>
    </row>
    <row r="455" spans="1:17" s="2" customFormat="1" ht="14.25">
      <c r="A455" s="3"/>
      <c r="B455" s="3"/>
      <c r="C455" s="3"/>
      <c r="D455" s="3"/>
      <c r="Q455" s="162"/>
    </row>
    <row r="456" spans="1:17" s="2" customFormat="1" ht="14.25">
      <c r="A456" s="3"/>
      <c r="B456" s="3"/>
      <c r="C456" s="3"/>
      <c r="D456" s="3"/>
      <c r="Q456" s="162"/>
    </row>
    <row r="457" spans="1:17" s="2" customFormat="1" ht="14.25">
      <c r="A457" s="3"/>
      <c r="B457" s="3"/>
      <c r="C457" s="3"/>
      <c r="D457" s="3"/>
      <c r="Q457" s="162"/>
    </row>
    <row r="458" spans="1:17" s="2" customFormat="1" ht="14.25">
      <c r="A458" s="3"/>
      <c r="B458" s="3"/>
      <c r="C458" s="3"/>
      <c r="D458" s="3"/>
      <c r="Q458" s="162"/>
    </row>
    <row r="459" spans="1:17" s="2" customFormat="1" ht="14.25">
      <c r="A459" s="3"/>
      <c r="B459" s="3"/>
      <c r="C459" s="3"/>
      <c r="D459" s="3"/>
      <c r="Q459" s="162"/>
    </row>
    <row r="460" spans="1:17" s="2" customFormat="1" ht="14.25">
      <c r="A460" s="3"/>
      <c r="B460" s="3"/>
      <c r="C460" s="3"/>
      <c r="D460" s="3"/>
      <c r="Q460" s="162"/>
    </row>
    <row r="461" spans="1:17" s="2" customFormat="1" ht="14.25">
      <c r="A461" s="3"/>
      <c r="B461" s="3"/>
      <c r="C461" s="3"/>
      <c r="D461" s="3"/>
      <c r="Q461" s="162"/>
    </row>
    <row r="462" spans="1:17" s="2" customFormat="1" ht="14.25">
      <c r="A462" s="3"/>
      <c r="B462" s="3"/>
      <c r="C462" s="3"/>
      <c r="D462" s="3"/>
      <c r="Q462" s="162"/>
    </row>
    <row r="463" spans="1:17" s="2" customFormat="1" ht="14.25">
      <c r="A463" s="3"/>
      <c r="B463" s="3"/>
      <c r="C463" s="3"/>
      <c r="D463" s="3"/>
      <c r="Q463" s="162"/>
    </row>
    <row r="464" spans="1:17" s="2" customFormat="1" ht="14.25">
      <c r="A464" s="3"/>
      <c r="B464" s="3"/>
      <c r="C464" s="3"/>
      <c r="D464" s="3"/>
      <c r="Q464" s="162"/>
    </row>
    <row r="465" spans="1:17" s="2" customFormat="1" ht="14.25">
      <c r="A465" s="3"/>
      <c r="B465" s="3"/>
      <c r="C465" s="3"/>
      <c r="D465" s="3"/>
      <c r="Q465" s="162"/>
    </row>
    <row r="466" spans="1:17" s="2" customFormat="1" ht="14.25">
      <c r="A466" s="3"/>
      <c r="B466" s="3"/>
      <c r="C466" s="3"/>
      <c r="D466" s="3"/>
      <c r="Q466" s="162"/>
    </row>
    <row r="467" spans="1:17" s="2" customFormat="1" ht="14.25">
      <c r="A467" s="3"/>
      <c r="B467" s="3"/>
      <c r="C467" s="3"/>
      <c r="D467" s="3"/>
      <c r="Q467" s="162"/>
    </row>
    <row r="468" spans="1:17" s="2" customFormat="1" ht="14.25">
      <c r="A468" s="3"/>
      <c r="B468" s="3"/>
      <c r="C468" s="3"/>
      <c r="D468" s="3"/>
      <c r="Q468" s="162"/>
    </row>
    <row r="469" spans="1:17" s="2" customFormat="1" ht="14.25">
      <c r="A469" s="3"/>
      <c r="B469" s="3"/>
      <c r="C469" s="3"/>
      <c r="D469" s="3"/>
      <c r="Q469" s="162"/>
    </row>
    <row r="470" spans="1:17" s="2" customFormat="1" ht="14.25">
      <c r="A470" s="3"/>
      <c r="B470" s="3"/>
      <c r="C470" s="3"/>
      <c r="D470" s="3"/>
      <c r="Q470" s="162"/>
    </row>
    <row r="471" spans="1:17" s="2" customFormat="1" ht="14.25">
      <c r="A471" s="3"/>
      <c r="B471" s="3"/>
      <c r="C471" s="3"/>
      <c r="D471" s="3"/>
      <c r="Q471" s="162"/>
    </row>
    <row r="472" spans="1:17" s="2" customFormat="1" ht="14.25">
      <c r="A472" s="3"/>
      <c r="B472" s="3"/>
      <c r="C472" s="3"/>
      <c r="D472" s="3"/>
      <c r="Q472" s="162"/>
    </row>
    <row r="473" spans="1:17" s="2" customFormat="1" ht="14.25">
      <c r="A473" s="3"/>
      <c r="B473" s="3"/>
      <c r="C473" s="3"/>
      <c r="D473" s="3"/>
      <c r="Q473" s="162"/>
    </row>
    <row r="474" spans="1:17" s="2" customFormat="1" ht="14.25">
      <c r="A474" s="3"/>
      <c r="B474" s="3"/>
      <c r="C474" s="3"/>
      <c r="D474" s="3"/>
      <c r="Q474" s="162"/>
    </row>
    <row r="475" spans="1:17" s="2" customFormat="1" ht="14.25">
      <c r="A475" s="3"/>
      <c r="B475" s="3"/>
      <c r="C475" s="3"/>
      <c r="D475" s="3"/>
      <c r="Q475" s="162"/>
    </row>
    <row r="476" spans="1:17" s="2" customFormat="1" ht="14.25">
      <c r="A476" s="3"/>
      <c r="B476" s="3"/>
      <c r="C476" s="3"/>
      <c r="D476" s="3"/>
      <c r="Q476" s="162"/>
    </row>
    <row r="477" spans="1:17" s="2" customFormat="1" ht="14.25">
      <c r="A477" s="3"/>
      <c r="B477" s="3"/>
      <c r="C477" s="3"/>
      <c r="D477" s="3"/>
      <c r="Q477" s="162"/>
    </row>
    <row r="478" spans="1:17" s="2" customFormat="1" ht="14.25">
      <c r="A478" s="3"/>
      <c r="B478" s="3"/>
      <c r="C478" s="3"/>
      <c r="D478" s="3"/>
      <c r="Q478" s="162"/>
    </row>
    <row r="479" spans="1:17" s="2" customFormat="1" ht="14.25">
      <c r="A479" s="3"/>
      <c r="B479" s="3"/>
      <c r="C479" s="3"/>
      <c r="D479" s="3"/>
      <c r="Q479" s="162"/>
    </row>
    <row r="480" spans="1:17" s="2" customFormat="1" ht="14.25">
      <c r="A480" s="3"/>
      <c r="B480" s="3"/>
      <c r="C480" s="3"/>
      <c r="D480" s="3"/>
      <c r="Q480" s="162"/>
    </row>
    <row r="481" spans="1:17" s="2" customFormat="1" ht="14.25">
      <c r="A481" s="3"/>
      <c r="B481" s="3"/>
      <c r="C481" s="3"/>
      <c r="D481" s="3"/>
      <c r="Q481" s="162"/>
    </row>
    <row r="482" spans="1:17" s="2" customFormat="1" ht="14.25">
      <c r="A482" s="3"/>
      <c r="B482" s="3"/>
      <c r="C482" s="3"/>
      <c r="D482" s="3"/>
      <c r="Q482" s="162"/>
    </row>
    <row r="483" spans="1:17" s="2" customFormat="1" ht="14.25">
      <c r="A483" s="3"/>
      <c r="B483" s="3"/>
      <c r="C483" s="3"/>
      <c r="D483" s="3"/>
      <c r="Q483" s="162"/>
    </row>
    <row r="484" spans="1:17" s="2" customFormat="1" ht="14.25">
      <c r="A484" s="3"/>
      <c r="B484" s="3"/>
      <c r="C484" s="3"/>
      <c r="D484" s="3"/>
      <c r="Q484" s="162"/>
    </row>
    <row r="485" spans="1:17" s="2" customFormat="1" ht="14.25">
      <c r="A485" s="3"/>
      <c r="B485" s="3"/>
      <c r="C485" s="3"/>
      <c r="D485" s="3"/>
      <c r="Q485" s="162"/>
    </row>
    <row r="486" spans="1:17" s="2" customFormat="1" ht="14.25">
      <c r="A486" s="3"/>
      <c r="B486" s="3"/>
      <c r="C486" s="3"/>
      <c r="D486" s="3"/>
      <c r="Q486" s="162"/>
    </row>
    <row r="487" spans="1:17" s="2" customFormat="1" ht="14.25">
      <c r="A487" s="3"/>
      <c r="B487" s="3"/>
      <c r="C487" s="3"/>
      <c r="D487" s="3"/>
      <c r="Q487" s="162"/>
    </row>
    <row r="488" spans="1:17" s="2" customFormat="1" ht="14.25">
      <c r="A488" s="3"/>
      <c r="B488" s="3"/>
      <c r="C488" s="3"/>
      <c r="D488" s="3"/>
      <c r="Q488" s="162"/>
    </row>
    <row r="489" spans="1:17" s="2" customFormat="1" ht="14.25">
      <c r="A489" s="3"/>
      <c r="B489" s="3"/>
      <c r="C489" s="3"/>
      <c r="D489" s="3"/>
      <c r="Q489" s="162"/>
    </row>
    <row r="490" spans="1:17" s="2" customFormat="1" ht="14.25">
      <c r="A490" s="3"/>
      <c r="B490" s="3"/>
      <c r="C490" s="3"/>
      <c r="D490" s="3"/>
      <c r="Q490" s="162"/>
    </row>
    <row r="491" spans="1:17" s="2" customFormat="1" ht="14.25">
      <c r="A491" s="3"/>
      <c r="B491" s="3"/>
      <c r="C491" s="3"/>
      <c r="D491" s="3"/>
      <c r="Q491" s="162"/>
    </row>
    <row r="492" spans="1:17" s="2" customFormat="1" ht="14.25">
      <c r="A492" s="3"/>
      <c r="B492" s="3"/>
      <c r="C492" s="3"/>
      <c r="D492" s="3"/>
      <c r="Q492" s="162"/>
    </row>
    <row r="493" spans="1:17" s="2" customFormat="1" ht="14.25">
      <c r="A493" s="3"/>
      <c r="B493" s="3"/>
      <c r="C493" s="3"/>
      <c r="D493" s="3"/>
      <c r="Q493" s="162"/>
    </row>
    <row r="494" spans="1:17" s="2" customFormat="1" ht="14.25">
      <c r="A494" s="3"/>
      <c r="B494" s="3"/>
      <c r="C494" s="3"/>
      <c r="D494" s="3"/>
      <c r="Q494" s="162"/>
    </row>
    <row r="495" spans="1:17" s="2" customFormat="1" ht="14.25">
      <c r="A495" s="3"/>
      <c r="B495" s="3"/>
      <c r="C495" s="3"/>
      <c r="D495" s="3"/>
      <c r="Q495" s="162"/>
    </row>
    <row r="496" spans="1:17" s="2" customFormat="1" ht="14.25">
      <c r="A496" s="3"/>
      <c r="B496" s="3"/>
      <c r="C496" s="3"/>
      <c r="D496" s="3"/>
      <c r="Q496" s="162"/>
    </row>
    <row r="497" spans="1:17" s="2" customFormat="1" ht="14.25">
      <c r="A497" s="3"/>
      <c r="B497" s="3"/>
      <c r="C497" s="3"/>
      <c r="D497" s="3"/>
      <c r="Q497" s="162"/>
    </row>
    <row r="498" spans="1:17" s="2" customFormat="1" ht="14.25">
      <c r="A498" s="3"/>
      <c r="B498" s="3"/>
      <c r="C498" s="3"/>
      <c r="D498" s="3"/>
      <c r="Q498" s="162"/>
    </row>
    <row r="499" spans="1:17" s="2" customFormat="1" ht="14.25">
      <c r="A499" s="3"/>
      <c r="B499" s="3"/>
      <c r="C499" s="3"/>
      <c r="D499" s="3"/>
      <c r="Q499" s="162"/>
    </row>
    <row r="500" spans="1:17" s="2" customFormat="1" ht="14.25">
      <c r="A500" s="3"/>
      <c r="B500" s="3"/>
      <c r="C500" s="3"/>
      <c r="D500" s="3"/>
      <c r="Q500" s="162"/>
    </row>
    <row r="501" spans="1:17" s="2" customFormat="1" ht="14.25">
      <c r="A501" s="3"/>
      <c r="B501" s="3"/>
      <c r="C501" s="3"/>
      <c r="D501" s="3"/>
      <c r="Q501" s="162"/>
    </row>
    <row r="502" spans="1:17" s="2" customFormat="1" ht="14.25">
      <c r="A502" s="3"/>
      <c r="B502" s="3"/>
      <c r="C502" s="3"/>
      <c r="D502" s="3"/>
      <c r="Q502" s="162"/>
    </row>
    <row r="503" spans="1:17" s="2" customFormat="1" ht="14.25">
      <c r="A503" s="3"/>
      <c r="B503" s="3"/>
      <c r="C503" s="3"/>
      <c r="D503" s="3"/>
      <c r="Q503" s="162"/>
    </row>
    <row r="504" spans="1:17" s="2" customFormat="1" ht="14.25">
      <c r="A504" s="3"/>
      <c r="B504" s="3"/>
      <c r="C504" s="3"/>
      <c r="D504" s="3"/>
      <c r="Q504" s="162"/>
    </row>
    <row r="505" spans="1:17" s="2" customFormat="1" ht="14.25">
      <c r="A505" s="3"/>
      <c r="B505" s="3"/>
      <c r="C505" s="3"/>
      <c r="D505" s="3"/>
      <c r="Q505" s="162"/>
    </row>
    <row r="506" spans="1:17" s="2" customFormat="1" ht="14.25">
      <c r="A506" s="3"/>
      <c r="B506" s="3"/>
      <c r="C506" s="3"/>
      <c r="D506" s="3"/>
      <c r="Q506" s="162"/>
    </row>
    <row r="507" spans="1:17" s="2" customFormat="1" ht="14.25">
      <c r="A507" s="3"/>
      <c r="B507" s="3"/>
      <c r="C507" s="3"/>
      <c r="D507" s="3"/>
      <c r="Q507" s="162"/>
    </row>
    <row r="508" spans="1:17" s="2" customFormat="1" ht="14.25">
      <c r="A508" s="3"/>
      <c r="B508" s="3"/>
      <c r="C508" s="3"/>
      <c r="D508" s="3"/>
      <c r="Q508" s="162"/>
    </row>
    <row r="509" spans="1:17" s="2" customFormat="1" ht="14.25">
      <c r="A509" s="3"/>
      <c r="B509" s="3"/>
      <c r="C509" s="3"/>
      <c r="D509" s="3"/>
      <c r="Q509" s="162"/>
    </row>
    <row r="510" spans="1:17" s="2" customFormat="1" ht="14.25">
      <c r="A510" s="3"/>
      <c r="B510" s="3"/>
      <c r="C510" s="3"/>
      <c r="D510" s="3"/>
      <c r="Q510" s="162"/>
    </row>
    <row r="511" spans="1:17" s="2" customFormat="1" ht="14.25">
      <c r="A511" s="3"/>
      <c r="B511" s="3"/>
      <c r="C511" s="3"/>
      <c r="D511" s="3"/>
      <c r="Q511" s="162"/>
    </row>
    <row r="512" spans="1:17" s="2" customFormat="1" ht="14.25">
      <c r="A512" s="3"/>
      <c r="B512" s="3"/>
      <c r="C512" s="3"/>
      <c r="D512" s="3"/>
      <c r="Q512" s="162"/>
    </row>
    <row r="513" spans="1:17" s="2" customFormat="1" ht="14.25">
      <c r="A513" s="3"/>
      <c r="B513" s="3"/>
      <c r="C513" s="3"/>
      <c r="D513" s="3"/>
      <c r="Q513" s="162"/>
    </row>
    <row r="514" spans="1:17" s="2" customFormat="1" ht="14.25">
      <c r="A514" s="3"/>
      <c r="B514" s="3"/>
      <c r="C514" s="3"/>
      <c r="D514" s="3"/>
      <c r="Q514" s="162"/>
    </row>
    <row r="515" spans="1:17" s="2" customFormat="1" ht="14.25">
      <c r="A515" s="3"/>
      <c r="B515" s="3"/>
      <c r="C515" s="3"/>
      <c r="D515" s="3"/>
      <c r="Q515" s="162"/>
    </row>
    <row r="516" spans="1:17" s="2" customFormat="1" ht="14.25">
      <c r="A516" s="3"/>
      <c r="B516" s="3"/>
      <c r="C516" s="3"/>
      <c r="D516" s="3"/>
      <c r="Q516" s="162"/>
    </row>
    <row r="517" spans="1:17" s="2" customFormat="1" ht="14.25">
      <c r="A517" s="3"/>
      <c r="B517" s="3"/>
      <c r="C517" s="3"/>
      <c r="D517" s="3"/>
      <c r="Q517" s="162"/>
    </row>
    <row r="518" spans="1:17" s="2" customFormat="1" ht="14.25">
      <c r="A518" s="3"/>
      <c r="B518" s="3"/>
      <c r="C518" s="3"/>
      <c r="D518" s="3"/>
      <c r="Q518" s="162"/>
    </row>
    <row r="519" spans="1:17" s="2" customFormat="1" ht="14.25">
      <c r="A519" s="3"/>
      <c r="B519" s="3"/>
      <c r="C519" s="3"/>
      <c r="D519" s="3"/>
      <c r="Q519" s="162"/>
    </row>
    <row r="520" spans="1:17" s="2" customFormat="1" ht="14.25">
      <c r="A520" s="3"/>
      <c r="B520" s="3"/>
      <c r="C520" s="3"/>
      <c r="D520" s="3"/>
      <c r="Q520" s="162"/>
    </row>
    <row r="521" spans="1:17" s="2" customFormat="1" ht="14.25">
      <c r="A521" s="3"/>
      <c r="B521" s="3"/>
      <c r="C521" s="3"/>
      <c r="D521" s="3"/>
      <c r="Q521" s="162"/>
    </row>
    <row r="522" spans="1:17" s="2" customFormat="1" ht="14.25">
      <c r="A522" s="3"/>
      <c r="B522" s="3"/>
      <c r="C522" s="3"/>
      <c r="D522" s="3"/>
      <c r="Q522" s="162"/>
    </row>
    <row r="523" spans="1:17" s="2" customFormat="1" ht="14.25">
      <c r="A523" s="3"/>
      <c r="B523" s="3"/>
      <c r="C523" s="3"/>
      <c r="D523" s="3"/>
      <c r="Q523" s="162"/>
    </row>
    <row r="524" spans="1:17" s="2" customFormat="1" ht="14.25">
      <c r="A524" s="3"/>
      <c r="B524" s="3"/>
      <c r="C524" s="3"/>
      <c r="D524" s="3"/>
      <c r="Q524" s="162"/>
    </row>
    <row r="525" spans="1:17" s="2" customFormat="1" ht="14.25">
      <c r="A525" s="3"/>
      <c r="B525" s="3"/>
      <c r="C525" s="3"/>
      <c r="D525" s="3"/>
      <c r="Q525" s="162"/>
    </row>
    <row r="526" spans="1:17" s="2" customFormat="1" ht="14.25">
      <c r="A526" s="3"/>
      <c r="B526" s="3"/>
      <c r="C526" s="3"/>
      <c r="D526" s="3"/>
      <c r="Q526" s="162"/>
    </row>
    <row r="527" spans="1:17" s="2" customFormat="1" ht="14.25">
      <c r="A527" s="3"/>
      <c r="B527" s="3"/>
      <c r="C527" s="3"/>
      <c r="D527" s="3"/>
      <c r="Q527" s="162"/>
    </row>
    <row r="528" spans="1:17" s="2" customFormat="1" ht="14.25">
      <c r="A528" s="3"/>
      <c r="B528" s="3"/>
      <c r="C528" s="3"/>
      <c r="D528" s="3"/>
      <c r="Q528" s="162"/>
    </row>
    <row r="529" spans="1:17" s="2" customFormat="1" ht="14.25">
      <c r="A529" s="3"/>
      <c r="B529" s="3"/>
      <c r="C529" s="3"/>
      <c r="D529" s="3"/>
      <c r="Q529" s="162"/>
    </row>
    <row r="530" spans="1:17" s="2" customFormat="1" ht="14.25">
      <c r="A530" s="3"/>
      <c r="B530" s="3"/>
      <c r="C530" s="3"/>
      <c r="D530" s="3"/>
      <c r="Q530" s="162"/>
    </row>
    <row r="531" spans="1:17" s="2" customFormat="1" ht="14.25">
      <c r="A531" s="3"/>
      <c r="B531" s="3"/>
      <c r="C531" s="3"/>
      <c r="D531" s="3"/>
      <c r="Q531" s="162"/>
    </row>
    <row r="532" spans="1:17" s="2" customFormat="1" ht="14.25">
      <c r="A532" s="3"/>
      <c r="B532" s="3"/>
      <c r="C532" s="3"/>
      <c r="D532" s="3"/>
      <c r="Q532" s="162"/>
    </row>
    <row r="533" spans="1:17" s="2" customFormat="1" ht="14.25">
      <c r="A533" s="3"/>
      <c r="B533" s="3"/>
      <c r="C533" s="3"/>
      <c r="D533" s="3"/>
      <c r="Q533" s="162"/>
    </row>
    <row r="534" spans="1:17" s="2" customFormat="1" ht="14.25">
      <c r="A534" s="3"/>
      <c r="B534" s="3"/>
      <c r="C534" s="3"/>
      <c r="D534" s="3"/>
      <c r="Q534" s="162"/>
    </row>
    <row r="535" spans="1:17" s="2" customFormat="1" ht="14.25">
      <c r="A535" s="3"/>
      <c r="B535" s="3"/>
      <c r="C535" s="3"/>
      <c r="D535" s="3"/>
      <c r="Q535" s="162"/>
    </row>
    <row r="536" spans="1:17" s="2" customFormat="1" ht="14.25">
      <c r="A536" s="3"/>
      <c r="B536" s="3"/>
      <c r="C536" s="3"/>
      <c r="D536" s="3"/>
      <c r="Q536" s="162"/>
    </row>
    <row r="537" spans="1:17" s="2" customFormat="1" ht="14.25">
      <c r="A537" s="3"/>
      <c r="B537" s="3"/>
      <c r="C537" s="3"/>
      <c r="D537" s="3"/>
      <c r="Q537" s="162"/>
    </row>
    <row r="538" spans="1:17" s="2" customFormat="1" ht="14.25">
      <c r="A538" s="3"/>
      <c r="B538" s="3"/>
      <c r="C538" s="3"/>
      <c r="D538" s="3"/>
      <c r="Q538" s="162"/>
    </row>
    <row r="539" spans="1:17" s="2" customFormat="1" ht="14.25">
      <c r="A539" s="3"/>
      <c r="B539" s="3"/>
      <c r="C539" s="3"/>
      <c r="D539" s="3"/>
      <c r="Q539" s="162"/>
    </row>
    <row r="540" spans="1:17" s="2" customFormat="1" ht="14.25">
      <c r="A540" s="3"/>
      <c r="B540" s="3"/>
      <c r="C540" s="3"/>
      <c r="D540" s="3"/>
      <c r="Q540" s="162"/>
    </row>
    <row r="541" spans="1:17" s="2" customFormat="1" ht="14.25">
      <c r="A541" s="3"/>
      <c r="B541" s="3"/>
      <c r="C541" s="3"/>
      <c r="D541" s="3"/>
      <c r="Q541" s="162"/>
    </row>
    <row r="542" spans="1:17" s="2" customFormat="1" ht="14.25">
      <c r="A542" s="3"/>
      <c r="B542" s="3"/>
      <c r="C542" s="3"/>
      <c r="D542" s="3"/>
      <c r="Q542" s="162"/>
    </row>
    <row r="543" spans="1:17" s="2" customFormat="1" ht="14.25">
      <c r="A543" s="3"/>
      <c r="B543" s="3"/>
      <c r="C543" s="3"/>
      <c r="D543" s="3"/>
      <c r="Q543" s="162"/>
    </row>
    <row r="544" spans="1:17" s="2" customFormat="1" ht="14.25">
      <c r="A544" s="3"/>
      <c r="B544" s="3"/>
      <c r="C544" s="3"/>
      <c r="D544" s="3"/>
      <c r="Q544" s="162"/>
    </row>
    <row r="545" spans="1:17" s="2" customFormat="1" ht="14.25">
      <c r="A545" s="3"/>
      <c r="B545" s="3"/>
      <c r="C545" s="3"/>
      <c r="D545" s="3"/>
      <c r="Q545" s="162"/>
    </row>
    <row r="546" spans="1:17" s="2" customFormat="1" ht="14.25">
      <c r="A546" s="3"/>
      <c r="B546" s="3"/>
      <c r="C546" s="3"/>
      <c r="D546" s="3"/>
      <c r="Q546" s="162"/>
    </row>
    <row r="547" spans="1:17" s="2" customFormat="1" ht="14.25">
      <c r="A547" s="3"/>
      <c r="B547" s="3"/>
      <c r="C547" s="3"/>
      <c r="D547" s="3"/>
      <c r="Q547" s="162"/>
    </row>
    <row r="548" spans="1:17" s="2" customFormat="1" ht="14.25">
      <c r="A548" s="3"/>
      <c r="B548" s="3"/>
      <c r="C548" s="3"/>
      <c r="D548" s="3"/>
      <c r="Q548" s="162"/>
    </row>
    <row r="549" spans="1:17" s="2" customFormat="1" ht="14.25">
      <c r="A549" s="3"/>
      <c r="B549" s="3"/>
      <c r="C549" s="3"/>
      <c r="D549" s="3"/>
      <c r="Q549" s="162"/>
    </row>
    <row r="550" spans="1:17" s="2" customFormat="1" ht="14.25">
      <c r="A550" s="3"/>
      <c r="B550" s="3"/>
      <c r="C550" s="3"/>
      <c r="D550" s="3"/>
      <c r="Q550" s="162"/>
    </row>
    <row r="551" spans="1:17" s="2" customFormat="1" ht="14.25">
      <c r="A551" s="3"/>
      <c r="B551" s="3"/>
      <c r="C551" s="3"/>
      <c r="D551" s="3"/>
      <c r="Q551" s="162"/>
    </row>
    <row r="552" spans="1:17" s="2" customFormat="1" ht="14.25">
      <c r="A552" s="3"/>
      <c r="B552" s="3"/>
      <c r="C552" s="3"/>
      <c r="D552" s="3"/>
      <c r="Q552" s="162"/>
    </row>
    <row r="553" spans="1:17" s="2" customFormat="1" ht="14.25">
      <c r="A553" s="3"/>
      <c r="B553" s="3"/>
      <c r="C553" s="3"/>
      <c r="D553" s="3"/>
      <c r="Q553" s="162"/>
    </row>
    <row r="554" spans="1:17" s="2" customFormat="1" ht="14.25">
      <c r="A554" s="3"/>
      <c r="B554" s="3"/>
      <c r="C554" s="3"/>
      <c r="D554" s="3"/>
      <c r="Q554" s="162"/>
    </row>
    <row r="555" spans="1:17" s="2" customFormat="1" ht="14.25">
      <c r="A555" s="3"/>
      <c r="B555" s="3"/>
      <c r="C555" s="3"/>
      <c r="D555" s="3"/>
      <c r="Q555" s="162"/>
    </row>
    <row r="556" spans="1:17" s="2" customFormat="1" ht="14.25">
      <c r="A556" s="3"/>
      <c r="B556" s="3"/>
      <c r="C556" s="3"/>
      <c r="D556" s="3"/>
      <c r="Q556" s="162"/>
    </row>
    <row r="557" spans="1:17" s="2" customFormat="1" ht="14.25">
      <c r="A557" s="3"/>
      <c r="B557" s="3"/>
      <c r="C557" s="3"/>
      <c r="D557" s="3"/>
      <c r="Q557" s="162"/>
    </row>
    <row r="558" spans="1:17" s="2" customFormat="1" ht="14.25">
      <c r="A558" s="3"/>
      <c r="B558" s="3"/>
      <c r="C558" s="3"/>
      <c r="D558" s="3"/>
      <c r="Q558" s="162"/>
    </row>
    <row r="559" spans="1:17" s="2" customFormat="1" ht="14.25">
      <c r="A559" s="3"/>
      <c r="B559" s="3"/>
      <c r="C559" s="3"/>
      <c r="D559" s="3"/>
      <c r="Q559" s="162"/>
    </row>
    <row r="560" spans="1:17" s="2" customFormat="1" ht="14.25">
      <c r="A560" s="3"/>
      <c r="B560" s="3"/>
      <c r="C560" s="3"/>
      <c r="D560" s="3"/>
      <c r="Q560" s="162"/>
    </row>
    <row r="561" spans="1:17" s="2" customFormat="1" ht="14.25">
      <c r="A561" s="3"/>
      <c r="B561" s="3"/>
      <c r="C561" s="3"/>
      <c r="D561" s="3"/>
      <c r="Q561" s="162"/>
    </row>
    <row r="562" spans="1:17" s="2" customFormat="1" ht="14.25">
      <c r="A562" s="3"/>
      <c r="B562" s="3"/>
      <c r="C562" s="3"/>
      <c r="D562" s="3"/>
      <c r="Q562" s="162"/>
    </row>
    <row r="563" spans="1:17" s="2" customFormat="1" ht="14.25">
      <c r="A563" s="3"/>
      <c r="B563" s="3"/>
      <c r="C563" s="3"/>
      <c r="D563" s="3"/>
      <c r="Q563" s="162"/>
    </row>
    <row r="564" spans="1:17" s="2" customFormat="1" ht="14.25">
      <c r="A564" s="3"/>
      <c r="B564" s="3"/>
      <c r="C564" s="3"/>
      <c r="D564" s="3"/>
      <c r="Q564" s="162"/>
    </row>
    <row r="565" spans="1:17" s="2" customFormat="1" ht="14.25">
      <c r="A565" s="3"/>
      <c r="B565" s="3"/>
      <c r="C565" s="3"/>
      <c r="D565" s="3"/>
      <c r="Q565" s="162"/>
    </row>
    <row r="566" spans="1:17" s="2" customFormat="1" ht="14.25">
      <c r="A566" s="3"/>
      <c r="B566" s="3"/>
      <c r="C566" s="3"/>
      <c r="D566" s="3"/>
      <c r="Q566" s="162"/>
    </row>
    <row r="567" spans="1:17" s="2" customFormat="1" ht="14.25">
      <c r="A567" s="3"/>
      <c r="B567" s="3"/>
      <c r="C567" s="3"/>
      <c r="D567" s="3"/>
      <c r="Q567" s="162"/>
    </row>
    <row r="568" spans="1:17" s="2" customFormat="1" ht="14.25">
      <c r="A568" s="3"/>
      <c r="B568" s="3"/>
      <c r="C568" s="3"/>
      <c r="D568" s="3"/>
      <c r="Q568" s="162"/>
    </row>
    <row r="569" spans="1:17" s="2" customFormat="1" ht="14.25">
      <c r="A569" s="3"/>
      <c r="B569" s="3"/>
      <c r="C569" s="3"/>
      <c r="D569" s="3"/>
      <c r="Q569" s="162"/>
    </row>
    <row r="570" spans="1:17" s="2" customFormat="1" ht="14.25">
      <c r="A570" s="3"/>
      <c r="B570" s="3"/>
      <c r="C570" s="3"/>
      <c r="D570" s="3"/>
      <c r="Q570" s="162"/>
    </row>
    <row r="571" spans="1:17" s="2" customFormat="1" ht="14.25">
      <c r="A571" s="3"/>
      <c r="B571" s="3"/>
      <c r="C571" s="3"/>
      <c r="D571" s="3"/>
      <c r="Q571" s="162"/>
    </row>
    <row r="572" spans="1:17" s="2" customFormat="1" ht="14.25">
      <c r="A572" s="3"/>
      <c r="B572" s="3"/>
      <c r="C572" s="3"/>
      <c r="D572" s="3"/>
      <c r="Q572" s="162"/>
    </row>
    <row r="573" spans="1:17" s="2" customFormat="1" ht="14.25">
      <c r="A573" s="3"/>
      <c r="B573" s="3"/>
      <c r="C573" s="3"/>
      <c r="D573" s="3"/>
      <c r="Q573" s="162"/>
    </row>
    <row r="574" spans="1:17" s="2" customFormat="1" ht="14.25">
      <c r="A574" s="3"/>
      <c r="B574" s="3"/>
      <c r="C574" s="3"/>
      <c r="D574" s="3"/>
      <c r="Q574" s="162"/>
    </row>
    <row r="575" spans="1:17" s="2" customFormat="1" ht="14.25">
      <c r="A575" s="3"/>
      <c r="B575" s="3"/>
      <c r="C575" s="3"/>
      <c r="D575" s="3"/>
      <c r="Q575" s="162"/>
    </row>
    <row r="576" spans="1:17" s="2" customFormat="1" ht="14.25">
      <c r="A576" s="3"/>
      <c r="B576" s="3"/>
      <c r="C576" s="3"/>
      <c r="D576" s="3"/>
      <c r="Q576" s="162"/>
    </row>
    <row r="577" spans="1:17" s="2" customFormat="1" ht="14.25">
      <c r="A577" s="3"/>
      <c r="B577" s="3"/>
      <c r="C577" s="3"/>
      <c r="D577" s="3"/>
      <c r="Q577" s="162"/>
    </row>
    <row r="578" spans="1:17" s="2" customFormat="1" ht="14.25">
      <c r="A578" s="3"/>
      <c r="B578" s="3"/>
      <c r="C578" s="3"/>
      <c r="D578" s="3"/>
      <c r="Q578" s="162"/>
    </row>
    <row r="579" spans="1:17" s="2" customFormat="1" ht="14.25">
      <c r="A579" s="3"/>
      <c r="B579" s="3"/>
      <c r="C579" s="3"/>
      <c r="D579" s="3"/>
      <c r="Q579" s="162"/>
    </row>
    <row r="580" spans="1:17" s="2" customFormat="1" ht="14.25">
      <c r="A580" s="3"/>
      <c r="B580" s="3"/>
      <c r="C580" s="3"/>
      <c r="D580" s="3"/>
      <c r="Q580" s="162"/>
    </row>
    <row r="581" spans="1:17" s="2" customFormat="1" ht="14.25">
      <c r="A581" s="3"/>
      <c r="B581" s="3"/>
      <c r="C581" s="3"/>
      <c r="D581" s="3"/>
      <c r="Q581" s="162"/>
    </row>
    <row r="582" spans="1:17" s="2" customFormat="1" ht="14.25">
      <c r="A582" s="3"/>
      <c r="B582" s="3"/>
      <c r="C582" s="3"/>
      <c r="D582" s="3"/>
      <c r="Q582" s="162"/>
    </row>
    <row r="583" spans="1:17" s="2" customFormat="1" ht="14.25">
      <c r="A583" s="3"/>
      <c r="B583" s="3"/>
      <c r="C583" s="3"/>
      <c r="D583" s="3"/>
      <c r="Q583" s="162"/>
    </row>
    <row r="584" spans="1:17" s="2" customFormat="1" ht="14.25">
      <c r="A584" s="3"/>
      <c r="B584" s="3"/>
      <c r="C584" s="3"/>
      <c r="D584" s="3"/>
      <c r="Q584" s="162"/>
    </row>
    <row r="585" spans="1:17" s="2" customFormat="1" ht="14.25">
      <c r="A585" s="3"/>
      <c r="B585" s="3"/>
      <c r="C585" s="3"/>
      <c r="D585" s="3"/>
      <c r="Q585" s="162"/>
    </row>
    <row r="586" spans="1:17" s="2" customFormat="1" ht="14.25">
      <c r="A586" s="3"/>
      <c r="B586" s="3"/>
      <c r="C586" s="3"/>
      <c r="D586" s="3"/>
      <c r="Q586" s="162"/>
    </row>
    <row r="587" spans="1:17" s="2" customFormat="1" ht="14.25">
      <c r="A587" s="3"/>
      <c r="B587" s="3"/>
      <c r="C587" s="3"/>
      <c r="D587" s="3"/>
      <c r="Q587" s="162"/>
    </row>
    <row r="588" spans="1:17" s="2" customFormat="1" ht="14.25">
      <c r="A588" s="3"/>
      <c r="B588" s="3"/>
      <c r="C588" s="3"/>
      <c r="D588" s="3"/>
      <c r="Q588" s="162"/>
    </row>
    <row r="589" spans="1:17" s="2" customFormat="1" ht="14.25">
      <c r="A589" s="3"/>
      <c r="B589" s="3"/>
      <c r="C589" s="3"/>
      <c r="D589" s="3"/>
      <c r="Q589" s="162"/>
    </row>
    <row r="590" spans="1:17" s="2" customFormat="1" ht="14.25">
      <c r="A590" s="3"/>
      <c r="B590" s="3"/>
      <c r="C590" s="3"/>
      <c r="D590" s="3"/>
      <c r="Q590" s="162"/>
    </row>
    <row r="591" spans="1:17" s="2" customFormat="1" ht="14.25">
      <c r="A591" s="3"/>
      <c r="B591" s="3"/>
      <c r="C591" s="3"/>
      <c r="D591" s="3"/>
      <c r="Q591" s="162"/>
    </row>
    <row r="592" spans="1:17" s="2" customFormat="1" ht="14.25">
      <c r="A592" s="3"/>
      <c r="B592" s="3"/>
      <c r="C592" s="3"/>
      <c r="D592" s="3"/>
      <c r="Q592" s="162"/>
    </row>
    <row r="593" spans="1:17" s="2" customFormat="1" ht="14.25">
      <c r="A593" s="3"/>
      <c r="B593" s="3"/>
      <c r="C593" s="3"/>
      <c r="D593" s="3"/>
      <c r="Q593" s="162"/>
    </row>
    <row r="594" spans="1:17" s="2" customFormat="1" ht="14.25">
      <c r="A594" s="3"/>
      <c r="B594" s="3"/>
      <c r="C594" s="3"/>
      <c r="D594" s="3"/>
      <c r="Q594" s="162"/>
    </row>
    <row r="595" spans="1:17" s="2" customFormat="1" ht="14.25">
      <c r="A595" s="3"/>
      <c r="B595" s="3"/>
      <c r="C595" s="3"/>
      <c r="D595" s="3"/>
      <c r="Q595" s="162"/>
    </row>
    <row r="596" spans="1:17" s="2" customFormat="1" ht="14.25">
      <c r="A596" s="3"/>
      <c r="B596" s="3"/>
      <c r="C596" s="3"/>
      <c r="D596" s="3"/>
      <c r="Q596" s="162"/>
    </row>
    <row r="597" spans="1:17" s="2" customFormat="1" ht="14.25">
      <c r="A597" s="3"/>
      <c r="B597" s="3"/>
      <c r="C597" s="3"/>
      <c r="D597" s="3"/>
      <c r="Q597" s="162"/>
    </row>
    <row r="598" spans="1:17" s="2" customFormat="1" ht="14.25">
      <c r="A598" s="3"/>
      <c r="B598" s="3"/>
      <c r="C598" s="3"/>
      <c r="D598" s="3"/>
      <c r="Q598" s="162"/>
    </row>
    <row r="599" spans="1:17" s="2" customFormat="1" ht="14.25">
      <c r="A599" s="3"/>
      <c r="B599" s="3"/>
      <c r="C599" s="3"/>
      <c r="D599" s="3"/>
      <c r="Q599" s="162"/>
    </row>
    <row r="600" spans="1:17" s="2" customFormat="1" ht="14.25">
      <c r="A600" s="3"/>
      <c r="B600" s="3"/>
      <c r="C600" s="3"/>
      <c r="D600" s="3"/>
      <c r="Q600" s="162"/>
    </row>
    <row r="601" spans="1:17" s="2" customFormat="1" ht="14.25">
      <c r="A601" s="3"/>
      <c r="B601" s="3"/>
      <c r="C601" s="3"/>
      <c r="D601" s="3"/>
      <c r="Q601" s="162"/>
    </row>
    <row r="602" spans="1:17" s="2" customFormat="1" ht="14.25">
      <c r="A602" s="3"/>
      <c r="B602" s="3"/>
      <c r="C602" s="3"/>
      <c r="D602" s="3"/>
      <c r="Q602" s="162"/>
    </row>
    <row r="603" spans="1:17" s="2" customFormat="1" ht="14.25">
      <c r="A603" s="3"/>
      <c r="B603" s="3"/>
      <c r="C603" s="3"/>
      <c r="D603" s="3"/>
      <c r="Q603" s="162"/>
    </row>
    <row r="604" spans="1:17" s="2" customFormat="1" ht="14.25">
      <c r="A604" s="3"/>
      <c r="B604" s="3"/>
      <c r="C604" s="3"/>
      <c r="D604" s="3"/>
      <c r="Q604" s="162"/>
    </row>
    <row r="605" spans="1:17" s="2" customFormat="1" ht="14.25">
      <c r="A605" s="3"/>
      <c r="B605" s="3"/>
      <c r="C605" s="3"/>
      <c r="D605" s="3"/>
      <c r="Q605" s="162"/>
    </row>
    <row r="606" spans="1:17" s="2" customFormat="1" ht="14.25">
      <c r="A606" s="3"/>
      <c r="B606" s="3"/>
      <c r="C606" s="3"/>
      <c r="D606" s="3"/>
      <c r="Q606" s="162"/>
    </row>
    <row r="607" spans="1:17" s="2" customFormat="1" ht="14.25">
      <c r="A607" s="3"/>
      <c r="B607" s="3"/>
      <c r="C607" s="3"/>
      <c r="D607" s="3"/>
      <c r="Q607" s="162"/>
    </row>
    <row r="608" spans="1:17" s="2" customFormat="1" ht="14.25">
      <c r="A608" s="3"/>
      <c r="B608" s="3"/>
      <c r="C608" s="3"/>
      <c r="D608" s="3"/>
      <c r="Q608" s="162"/>
    </row>
    <row r="609" spans="1:17" s="2" customFormat="1" ht="14.25">
      <c r="A609" s="3"/>
      <c r="B609" s="3"/>
      <c r="C609" s="3"/>
      <c r="D609" s="3"/>
      <c r="Q609" s="162"/>
    </row>
    <row r="610" spans="1:17" s="2" customFormat="1" ht="14.25">
      <c r="A610" s="3"/>
      <c r="B610" s="3"/>
      <c r="C610" s="3"/>
      <c r="D610" s="3"/>
      <c r="Q610" s="162"/>
    </row>
    <row r="611" spans="1:17" s="2" customFormat="1" ht="14.25">
      <c r="A611" s="3"/>
      <c r="B611" s="3"/>
      <c r="C611" s="3"/>
      <c r="D611" s="3"/>
      <c r="Q611" s="162"/>
    </row>
    <row r="612" spans="1:17" s="2" customFormat="1" ht="14.25">
      <c r="A612" s="3"/>
      <c r="B612" s="3"/>
      <c r="C612" s="3"/>
      <c r="D612" s="3"/>
      <c r="Q612" s="162"/>
    </row>
    <row r="613" spans="1:17" s="2" customFormat="1" ht="14.25">
      <c r="A613" s="3"/>
      <c r="B613" s="3"/>
      <c r="C613" s="3"/>
      <c r="D613" s="3"/>
      <c r="Q613" s="162"/>
    </row>
    <row r="614" spans="1:17" s="2" customFormat="1" ht="14.25">
      <c r="A614" s="3"/>
      <c r="B614" s="3"/>
      <c r="C614" s="3"/>
      <c r="D614" s="3"/>
      <c r="Q614" s="162"/>
    </row>
    <row r="615" spans="1:17" s="2" customFormat="1" ht="14.25">
      <c r="A615" s="3"/>
      <c r="B615" s="3"/>
      <c r="C615" s="3"/>
      <c r="D615" s="3"/>
      <c r="Q615" s="162"/>
    </row>
    <row r="616" spans="1:17" s="2" customFormat="1" ht="14.25">
      <c r="A616" s="3"/>
      <c r="B616" s="3"/>
      <c r="C616" s="3"/>
      <c r="D616" s="3"/>
      <c r="Q616" s="162"/>
    </row>
    <row r="617" spans="1:17" s="2" customFormat="1" ht="14.25">
      <c r="A617" s="3"/>
      <c r="B617" s="3"/>
      <c r="C617" s="3"/>
      <c r="D617" s="3"/>
      <c r="Q617" s="162"/>
    </row>
    <row r="618" spans="1:17" s="2" customFormat="1" ht="14.25">
      <c r="A618" s="3"/>
      <c r="B618" s="3"/>
      <c r="C618" s="3"/>
      <c r="D618" s="3"/>
      <c r="Q618" s="162"/>
    </row>
    <row r="619" spans="1:17" s="2" customFormat="1" ht="14.25">
      <c r="A619" s="3"/>
      <c r="B619" s="3"/>
      <c r="C619" s="3"/>
      <c r="D619" s="3"/>
      <c r="Q619" s="162"/>
    </row>
    <row r="620" spans="1:17" s="2" customFormat="1" ht="14.25">
      <c r="A620" s="3"/>
      <c r="B620" s="3"/>
      <c r="C620" s="3"/>
      <c r="D620" s="3"/>
      <c r="Q620" s="162"/>
    </row>
    <row r="621" spans="1:17" s="2" customFormat="1" ht="14.25">
      <c r="A621" s="3"/>
      <c r="B621" s="3"/>
      <c r="C621" s="3"/>
      <c r="D621" s="3"/>
      <c r="Q621" s="162"/>
    </row>
    <row r="622" spans="1:17" s="2" customFormat="1" ht="14.25">
      <c r="A622" s="3"/>
      <c r="B622" s="3"/>
      <c r="C622" s="3"/>
      <c r="D622" s="3"/>
      <c r="Q622" s="162"/>
    </row>
    <row r="623" spans="1:17" s="2" customFormat="1" ht="14.25">
      <c r="A623" s="3"/>
      <c r="B623" s="3"/>
      <c r="C623" s="3"/>
      <c r="D623" s="3"/>
      <c r="Q623" s="162"/>
    </row>
    <row r="624" spans="1:17" s="2" customFormat="1" ht="14.25">
      <c r="A624" s="3"/>
      <c r="B624" s="3"/>
      <c r="C624" s="3"/>
      <c r="D624" s="3"/>
      <c r="Q624" s="162"/>
    </row>
    <row r="625" spans="1:17" s="2" customFormat="1" ht="14.25">
      <c r="A625" s="3"/>
      <c r="B625" s="3"/>
      <c r="C625" s="3"/>
      <c r="D625" s="3"/>
      <c r="Q625" s="162"/>
    </row>
    <row r="626" spans="1:17" s="2" customFormat="1" ht="14.25">
      <c r="A626" s="3"/>
      <c r="B626" s="3"/>
      <c r="C626" s="3"/>
      <c r="D626" s="3"/>
      <c r="Q626" s="162"/>
    </row>
    <row r="627" spans="1:17" s="2" customFormat="1" ht="14.25">
      <c r="A627" s="3"/>
      <c r="B627" s="3"/>
      <c r="C627" s="3"/>
      <c r="D627" s="3"/>
      <c r="Q627" s="162"/>
    </row>
    <row r="628" spans="1:17" s="2" customFormat="1" ht="14.25">
      <c r="A628" s="3"/>
      <c r="B628" s="3"/>
      <c r="C628" s="3"/>
      <c r="D628" s="3"/>
      <c r="Q628" s="162"/>
    </row>
    <row r="629" spans="1:17" s="2" customFormat="1" ht="14.25">
      <c r="A629" s="3"/>
      <c r="B629" s="3"/>
      <c r="C629" s="3"/>
      <c r="D629" s="3"/>
      <c r="Q629" s="162"/>
    </row>
    <row r="630" spans="1:17" s="2" customFormat="1" ht="14.25">
      <c r="A630" s="3"/>
      <c r="B630" s="3"/>
      <c r="C630" s="3"/>
      <c r="D630" s="3"/>
      <c r="Q630" s="162"/>
    </row>
    <row r="631" spans="1:17" s="2" customFormat="1" ht="14.25">
      <c r="A631" s="3"/>
      <c r="B631" s="3"/>
      <c r="C631" s="3"/>
      <c r="D631" s="3"/>
      <c r="Q631" s="162"/>
    </row>
    <row r="632" spans="1:17" s="2" customFormat="1" ht="14.25">
      <c r="A632" s="3"/>
      <c r="B632" s="3"/>
      <c r="C632" s="3"/>
      <c r="D632" s="3"/>
      <c r="Q632" s="162"/>
    </row>
    <row r="633" spans="1:17" s="2" customFormat="1" ht="14.25">
      <c r="A633" s="3"/>
      <c r="B633" s="3"/>
      <c r="C633" s="3"/>
      <c r="D633" s="3"/>
      <c r="Q633" s="162"/>
    </row>
    <row r="634" spans="1:17" s="2" customFormat="1" ht="14.25">
      <c r="A634" s="3"/>
      <c r="B634" s="3"/>
      <c r="C634" s="3"/>
      <c r="D634" s="3"/>
      <c r="Q634" s="162"/>
    </row>
    <row r="635" spans="1:17" s="2" customFormat="1" ht="14.25">
      <c r="A635" s="3"/>
      <c r="B635" s="3"/>
      <c r="C635" s="3"/>
      <c r="D635" s="3"/>
      <c r="Q635" s="162"/>
    </row>
    <row r="636" spans="1:17" s="2" customFormat="1" ht="14.25">
      <c r="A636" s="3"/>
      <c r="B636" s="3"/>
      <c r="C636" s="3"/>
      <c r="D636" s="3"/>
      <c r="Q636" s="162"/>
    </row>
    <row r="637" spans="1:17" s="2" customFormat="1" ht="14.25">
      <c r="A637" s="3"/>
      <c r="B637" s="3"/>
      <c r="C637" s="3"/>
      <c r="D637" s="3"/>
      <c r="Q637" s="162"/>
    </row>
    <row r="638" spans="1:17" s="2" customFormat="1" ht="14.25">
      <c r="A638" s="3"/>
      <c r="B638" s="3"/>
      <c r="C638" s="3"/>
      <c r="D638" s="3"/>
      <c r="Q638" s="162"/>
    </row>
    <row r="639" spans="1:17" s="2" customFormat="1" ht="14.25">
      <c r="A639" s="3"/>
      <c r="B639" s="3"/>
      <c r="C639" s="3"/>
      <c r="D639" s="3"/>
      <c r="Q639" s="162"/>
    </row>
    <row r="640" spans="1:17" s="2" customFormat="1" ht="14.25">
      <c r="A640" s="3"/>
      <c r="B640" s="3"/>
      <c r="C640" s="3"/>
      <c r="D640" s="3"/>
      <c r="Q640" s="162"/>
    </row>
    <row r="641" spans="1:17" s="2" customFormat="1" ht="14.25">
      <c r="A641" s="3"/>
      <c r="B641" s="3"/>
      <c r="C641" s="3"/>
      <c r="D641" s="3"/>
      <c r="Q641" s="162"/>
    </row>
    <row r="642" spans="1:17" s="2" customFormat="1" ht="14.25">
      <c r="A642" s="3"/>
      <c r="B642" s="3"/>
      <c r="C642" s="3"/>
      <c r="D642" s="3"/>
      <c r="Q642" s="162"/>
    </row>
    <row r="643" spans="1:17" s="2" customFormat="1" ht="14.25">
      <c r="A643" s="3"/>
      <c r="B643" s="3"/>
      <c r="C643" s="3"/>
      <c r="D643" s="3"/>
      <c r="Q643" s="162"/>
    </row>
    <row r="644" spans="1:17" s="2" customFormat="1" ht="14.25">
      <c r="A644" s="3"/>
      <c r="B644" s="3"/>
      <c r="C644" s="3"/>
      <c r="D644" s="3"/>
      <c r="Q644" s="162"/>
    </row>
    <row r="645" spans="1:17" s="2" customFormat="1" ht="14.25">
      <c r="A645" s="3"/>
      <c r="B645" s="3"/>
      <c r="C645" s="3"/>
      <c r="D645" s="3"/>
      <c r="Q645" s="162"/>
    </row>
    <row r="646" spans="1:17" s="2" customFormat="1" ht="14.25">
      <c r="A646" s="3"/>
      <c r="B646" s="3"/>
      <c r="C646" s="3"/>
      <c r="D646" s="3"/>
      <c r="Q646" s="162"/>
    </row>
    <row r="647" spans="1:17" s="2" customFormat="1" ht="14.25">
      <c r="A647" s="3"/>
      <c r="B647" s="3"/>
      <c r="C647" s="3"/>
      <c r="D647" s="3"/>
      <c r="Q647" s="162"/>
    </row>
    <row r="648" spans="1:17" s="2" customFormat="1" ht="14.25">
      <c r="A648" s="3"/>
      <c r="B648" s="3"/>
      <c r="C648" s="3"/>
      <c r="D648" s="3"/>
      <c r="Q648" s="162"/>
    </row>
    <row r="649" spans="1:17" s="2" customFormat="1" ht="14.25">
      <c r="A649" s="3"/>
      <c r="B649" s="3"/>
      <c r="C649" s="3"/>
      <c r="D649" s="3"/>
      <c r="Q649" s="162"/>
    </row>
    <row r="650" spans="1:17" s="2" customFormat="1" ht="14.25">
      <c r="A650" s="3"/>
      <c r="B650" s="3"/>
      <c r="C650" s="3"/>
      <c r="D650" s="3"/>
      <c r="Q650" s="162"/>
    </row>
    <row r="651" spans="1:17" s="2" customFormat="1" ht="14.25">
      <c r="A651" s="3"/>
      <c r="B651" s="3"/>
      <c r="C651" s="3"/>
      <c r="D651" s="3"/>
      <c r="Q651" s="162"/>
    </row>
    <row r="652" spans="1:17" s="2" customFormat="1" ht="14.25">
      <c r="A652" s="3"/>
      <c r="B652" s="3"/>
      <c r="C652" s="3"/>
      <c r="D652" s="3"/>
      <c r="Q652" s="162"/>
    </row>
    <row r="653" spans="1:17" s="2" customFormat="1" ht="14.25">
      <c r="A653" s="3"/>
      <c r="B653" s="3"/>
      <c r="C653" s="3"/>
      <c r="D653" s="3"/>
      <c r="Q653" s="162"/>
    </row>
    <row r="654" spans="1:17" s="2" customFormat="1" ht="14.25">
      <c r="A654" s="3"/>
      <c r="B654" s="3"/>
      <c r="C654" s="3"/>
      <c r="D654" s="3"/>
      <c r="Q654" s="162"/>
    </row>
    <row r="655" spans="1:17" s="2" customFormat="1" ht="14.25">
      <c r="A655" s="3"/>
      <c r="B655" s="3"/>
      <c r="C655" s="3"/>
      <c r="D655" s="3"/>
      <c r="Q655" s="162"/>
    </row>
    <row r="656" spans="1:17" s="2" customFormat="1" ht="14.25">
      <c r="A656" s="3"/>
      <c r="B656" s="3"/>
      <c r="C656" s="3"/>
      <c r="D656" s="3"/>
      <c r="Q656" s="162"/>
    </row>
    <row r="657" spans="1:17" s="2" customFormat="1" ht="14.25">
      <c r="A657" s="3"/>
      <c r="B657" s="3"/>
      <c r="C657" s="3"/>
      <c r="D657" s="3"/>
      <c r="Q657" s="162"/>
    </row>
    <row r="658" spans="1:17" s="2" customFormat="1" ht="14.25">
      <c r="A658" s="3"/>
      <c r="B658" s="3"/>
      <c r="C658" s="3"/>
      <c r="D658" s="3"/>
      <c r="Q658" s="162"/>
    </row>
    <row r="659" spans="1:17" s="2" customFormat="1" ht="14.25">
      <c r="A659" s="3"/>
      <c r="B659" s="3"/>
      <c r="C659" s="3"/>
      <c r="D659" s="3"/>
      <c r="Q659" s="162"/>
    </row>
    <row r="660" spans="1:17" s="2" customFormat="1" ht="14.25">
      <c r="A660" s="3"/>
      <c r="B660" s="3"/>
      <c r="C660" s="3"/>
      <c r="D660" s="3"/>
      <c r="Q660" s="162"/>
    </row>
    <row r="661" spans="1:17" s="2" customFormat="1" ht="14.25">
      <c r="A661" s="3"/>
      <c r="B661" s="3"/>
      <c r="C661" s="3"/>
      <c r="D661" s="3"/>
      <c r="Q661" s="162"/>
    </row>
    <row r="662" spans="1:17" s="2" customFormat="1" ht="14.25">
      <c r="A662" s="3"/>
      <c r="B662" s="3"/>
      <c r="C662" s="3"/>
      <c r="D662" s="3"/>
      <c r="Q662" s="162"/>
    </row>
    <row r="663" spans="1:17" s="2" customFormat="1" ht="14.25">
      <c r="A663" s="3"/>
      <c r="B663" s="3"/>
      <c r="C663" s="3"/>
      <c r="D663" s="3"/>
      <c r="Q663" s="162"/>
    </row>
    <row r="664" spans="1:17" s="2" customFormat="1" ht="14.25">
      <c r="A664" s="3"/>
      <c r="B664" s="3"/>
      <c r="C664" s="3"/>
      <c r="D664" s="3"/>
      <c r="Q664" s="162"/>
    </row>
    <row r="665" spans="1:17" s="2" customFormat="1" ht="14.25">
      <c r="A665" s="3"/>
      <c r="B665" s="3"/>
      <c r="C665" s="3"/>
      <c r="D665" s="3"/>
      <c r="Q665" s="162"/>
    </row>
    <row r="666" spans="1:17" s="2" customFormat="1" ht="14.25">
      <c r="A666" s="3"/>
      <c r="B666" s="3"/>
      <c r="C666" s="3"/>
      <c r="D666" s="3"/>
      <c r="Q666" s="162"/>
    </row>
    <row r="667" spans="1:17" s="2" customFormat="1" ht="14.25">
      <c r="A667" s="3"/>
      <c r="B667" s="3"/>
      <c r="C667" s="3"/>
      <c r="D667" s="3"/>
      <c r="Q667" s="162"/>
    </row>
    <row r="668" spans="1:17" s="2" customFormat="1" ht="14.25">
      <c r="A668" s="3"/>
      <c r="B668" s="3"/>
      <c r="C668" s="3"/>
      <c r="D668" s="3"/>
      <c r="Q668" s="162"/>
    </row>
    <row r="669" spans="1:17" s="2" customFormat="1" ht="14.25">
      <c r="A669" s="3"/>
      <c r="B669" s="3"/>
      <c r="C669" s="3"/>
      <c r="D669" s="3"/>
      <c r="Q669" s="162"/>
    </row>
    <row r="670" spans="1:17" s="2" customFormat="1" ht="14.25">
      <c r="A670" s="3"/>
      <c r="B670" s="3"/>
      <c r="C670" s="3"/>
      <c r="D670" s="3"/>
      <c r="Q670" s="162"/>
    </row>
    <row r="671" spans="1:17" s="2" customFormat="1" ht="14.25">
      <c r="A671" s="3"/>
      <c r="B671" s="3"/>
      <c r="C671" s="3"/>
      <c r="D671" s="3"/>
      <c r="Q671" s="162"/>
    </row>
    <row r="672" spans="1:17" s="2" customFormat="1" ht="14.25">
      <c r="A672" s="3"/>
      <c r="B672" s="3"/>
      <c r="C672" s="3"/>
      <c r="D672" s="3"/>
      <c r="Q672" s="162"/>
    </row>
    <row r="673" spans="1:17" s="2" customFormat="1" ht="14.25">
      <c r="A673" s="3"/>
      <c r="B673" s="3"/>
      <c r="C673" s="3"/>
      <c r="D673" s="3"/>
      <c r="Q673" s="162"/>
    </row>
    <row r="674" spans="1:17" s="2" customFormat="1" ht="14.25">
      <c r="A674" s="3"/>
      <c r="B674" s="3"/>
      <c r="C674" s="3"/>
      <c r="D674" s="3"/>
      <c r="Q674" s="162"/>
    </row>
    <row r="675" spans="1:17" s="2" customFormat="1" ht="14.25">
      <c r="A675" s="3"/>
      <c r="B675" s="3"/>
      <c r="C675" s="3"/>
      <c r="D675" s="3"/>
      <c r="Q675" s="162"/>
    </row>
    <row r="676" spans="1:17" s="2" customFormat="1" ht="14.25">
      <c r="A676" s="3"/>
      <c r="B676" s="3"/>
      <c r="C676" s="3"/>
      <c r="D676" s="3"/>
      <c r="Q676" s="162"/>
    </row>
    <row r="677" spans="1:17" s="2" customFormat="1" ht="14.25">
      <c r="A677" s="3"/>
      <c r="B677" s="3"/>
      <c r="C677" s="3"/>
      <c r="D677" s="3"/>
      <c r="Q677" s="162"/>
    </row>
    <row r="678" spans="1:17" s="2" customFormat="1" ht="14.25">
      <c r="A678" s="3"/>
      <c r="B678" s="3"/>
      <c r="C678" s="3"/>
      <c r="D678" s="3"/>
      <c r="Q678" s="162"/>
    </row>
    <row r="679" spans="1:17" s="2" customFormat="1" ht="14.25">
      <c r="A679" s="3"/>
      <c r="B679" s="3"/>
      <c r="C679" s="3"/>
      <c r="D679" s="3"/>
      <c r="Q679" s="162"/>
    </row>
    <row r="680" spans="1:17" s="2" customFormat="1" ht="14.25">
      <c r="A680" s="3"/>
      <c r="B680" s="3"/>
      <c r="C680" s="3"/>
      <c r="D680" s="3"/>
      <c r="Q680" s="162"/>
    </row>
    <row r="681" spans="1:17" s="2" customFormat="1" ht="14.25">
      <c r="A681" s="3"/>
      <c r="B681" s="3"/>
      <c r="C681" s="3"/>
      <c r="D681" s="3"/>
      <c r="Q681" s="162"/>
    </row>
    <row r="682" spans="1:17" s="2" customFormat="1" ht="14.25">
      <c r="A682" s="3"/>
      <c r="B682" s="3"/>
      <c r="C682" s="3"/>
      <c r="D682" s="3"/>
      <c r="Q682" s="162"/>
    </row>
    <row r="683" spans="1:17" s="2" customFormat="1" ht="14.25">
      <c r="A683" s="3"/>
      <c r="B683" s="3"/>
      <c r="C683" s="3"/>
      <c r="D683" s="3"/>
      <c r="Q683" s="162"/>
    </row>
    <row r="684" spans="1:17" s="2" customFormat="1" ht="14.25">
      <c r="A684" s="3"/>
      <c r="B684" s="3"/>
      <c r="C684" s="3"/>
      <c r="D684" s="3"/>
      <c r="Q684" s="162"/>
    </row>
    <row r="685" spans="1:17" s="2" customFormat="1" ht="14.25">
      <c r="A685" s="3"/>
      <c r="B685" s="3"/>
      <c r="C685" s="3"/>
      <c r="D685" s="3"/>
      <c r="Q685" s="162"/>
    </row>
    <row r="686" spans="1:17" s="2" customFormat="1" ht="14.25">
      <c r="A686" s="3"/>
      <c r="B686" s="3"/>
      <c r="C686" s="3"/>
      <c r="D686" s="3"/>
      <c r="Q686" s="162"/>
    </row>
    <row r="687" spans="1:17" s="2" customFormat="1" ht="14.25">
      <c r="A687" s="3"/>
      <c r="B687" s="3"/>
      <c r="C687" s="3"/>
      <c r="D687" s="3"/>
      <c r="Q687" s="162"/>
    </row>
    <row r="688" spans="1:17" s="2" customFormat="1" ht="14.25">
      <c r="A688" s="3"/>
      <c r="B688" s="3"/>
      <c r="C688" s="3"/>
      <c r="D688" s="3"/>
      <c r="Q688" s="162"/>
    </row>
    <row r="689" spans="1:17" s="2" customFormat="1" ht="14.25">
      <c r="A689" s="3"/>
      <c r="B689" s="3"/>
      <c r="C689" s="3"/>
      <c r="D689" s="3"/>
      <c r="Q689" s="162"/>
    </row>
    <row r="690" spans="1:17" s="2" customFormat="1" ht="14.25">
      <c r="A690" s="3"/>
      <c r="B690" s="3"/>
      <c r="C690" s="3"/>
      <c r="D690" s="3"/>
      <c r="Q690" s="162"/>
    </row>
    <row r="691" spans="1:17" s="2" customFormat="1" ht="14.25">
      <c r="A691" s="3"/>
      <c r="B691" s="3"/>
      <c r="C691" s="3"/>
      <c r="D691" s="3"/>
      <c r="Q691" s="162"/>
    </row>
    <row r="692" spans="1:17" s="2" customFormat="1" ht="14.25">
      <c r="A692" s="3"/>
      <c r="B692" s="3"/>
      <c r="C692" s="3"/>
      <c r="D692" s="3"/>
      <c r="Q692" s="162"/>
    </row>
    <row r="693" spans="1:17" s="2" customFormat="1" ht="14.25">
      <c r="A693" s="3"/>
      <c r="B693" s="3"/>
      <c r="C693" s="3"/>
      <c r="D693" s="3"/>
      <c r="Q693" s="162"/>
    </row>
    <row r="694" spans="1:17" s="2" customFormat="1" ht="14.25">
      <c r="A694" s="3"/>
      <c r="B694" s="3"/>
      <c r="C694" s="3"/>
      <c r="D694" s="3"/>
      <c r="Q694" s="162"/>
    </row>
    <row r="695" spans="1:17" s="2" customFormat="1" ht="14.25">
      <c r="A695" s="3"/>
      <c r="B695" s="3"/>
      <c r="C695" s="3"/>
      <c r="D695" s="3"/>
      <c r="Q695" s="162"/>
    </row>
    <row r="696" spans="1:17" s="2" customFormat="1" ht="14.25">
      <c r="A696" s="3"/>
      <c r="B696" s="3"/>
      <c r="C696" s="3"/>
      <c r="D696" s="3"/>
      <c r="Q696" s="162"/>
    </row>
    <row r="697" spans="1:17" s="2" customFormat="1" ht="14.25">
      <c r="A697" s="3"/>
      <c r="B697" s="3"/>
      <c r="C697" s="3"/>
      <c r="D697" s="3"/>
      <c r="Q697" s="162"/>
    </row>
    <row r="698" spans="1:17" s="2" customFormat="1" ht="14.25">
      <c r="A698" s="3"/>
      <c r="B698" s="3"/>
      <c r="C698" s="3"/>
      <c r="D698" s="3"/>
      <c r="Q698" s="162"/>
    </row>
    <row r="699" spans="1:17" s="2" customFormat="1" ht="14.25">
      <c r="A699" s="3"/>
      <c r="B699" s="3"/>
      <c r="C699" s="3"/>
      <c r="D699" s="3"/>
      <c r="Q699" s="162"/>
    </row>
    <row r="700" spans="1:17" s="2" customFormat="1" ht="14.25">
      <c r="A700" s="3"/>
      <c r="B700" s="3"/>
      <c r="C700" s="3"/>
      <c r="D700" s="3"/>
      <c r="Q700" s="162"/>
    </row>
    <row r="701" spans="1:17" s="2" customFormat="1" ht="14.25">
      <c r="A701" s="3"/>
      <c r="B701" s="3"/>
      <c r="C701" s="3"/>
      <c r="D701" s="3"/>
      <c r="Q701" s="162"/>
    </row>
    <row r="702" spans="1:17" s="2" customFormat="1" ht="14.25">
      <c r="A702" s="3"/>
      <c r="B702" s="3"/>
      <c r="C702" s="3"/>
      <c r="D702" s="3"/>
      <c r="Q702" s="162"/>
    </row>
    <row r="703" spans="1:17" s="2" customFormat="1" ht="14.25">
      <c r="A703" s="3"/>
      <c r="B703" s="3"/>
      <c r="C703" s="3"/>
      <c r="D703" s="3"/>
      <c r="Q703" s="162"/>
    </row>
    <row r="704" spans="1:17" s="2" customFormat="1" ht="14.25">
      <c r="A704" s="3"/>
      <c r="B704" s="3"/>
      <c r="C704" s="3"/>
      <c r="D704" s="3"/>
      <c r="Q704" s="162"/>
    </row>
    <row r="705" spans="1:17" s="2" customFormat="1" ht="14.25">
      <c r="A705" s="3"/>
      <c r="B705" s="3"/>
      <c r="C705" s="3"/>
      <c r="D705" s="3"/>
      <c r="Q705" s="162"/>
    </row>
    <row r="706" spans="1:17" s="2" customFormat="1" ht="14.25">
      <c r="A706" s="3"/>
      <c r="B706" s="3"/>
      <c r="C706" s="3"/>
      <c r="D706" s="3"/>
      <c r="Q706" s="162"/>
    </row>
    <row r="707" spans="1:17" s="2" customFormat="1" ht="14.25">
      <c r="A707" s="3"/>
      <c r="B707" s="3"/>
      <c r="C707" s="3"/>
      <c r="D707" s="3"/>
      <c r="Q707" s="162"/>
    </row>
    <row r="708" spans="1:17" s="2" customFormat="1" ht="14.25">
      <c r="A708" s="3"/>
      <c r="B708" s="3"/>
      <c r="C708" s="3"/>
      <c r="D708" s="3"/>
      <c r="Q708" s="162"/>
    </row>
    <row r="709" spans="1:17" s="2" customFormat="1" ht="14.25">
      <c r="A709" s="3"/>
      <c r="B709" s="3"/>
      <c r="C709" s="3"/>
      <c r="D709" s="3"/>
      <c r="Q709" s="162"/>
    </row>
    <row r="710" spans="1:17" s="2" customFormat="1" ht="14.25">
      <c r="A710" s="3"/>
      <c r="B710" s="3"/>
      <c r="C710" s="3"/>
      <c r="D710" s="3"/>
      <c r="Q710" s="162"/>
    </row>
    <row r="711" spans="1:17" s="2" customFormat="1" ht="14.25">
      <c r="A711" s="3"/>
      <c r="B711" s="3"/>
      <c r="C711" s="3"/>
      <c r="D711" s="3"/>
      <c r="Q711" s="162"/>
    </row>
    <row r="712" spans="1:17" s="2" customFormat="1" ht="14.25">
      <c r="A712" s="3"/>
      <c r="B712" s="3"/>
      <c r="C712" s="3"/>
      <c r="D712" s="3"/>
      <c r="Q712" s="162"/>
    </row>
    <row r="713" spans="1:17" s="2" customFormat="1" ht="14.25">
      <c r="A713" s="3"/>
      <c r="B713" s="3"/>
      <c r="C713" s="3"/>
      <c r="D713" s="3"/>
      <c r="Q713" s="162"/>
    </row>
    <row r="714" spans="1:17" s="2" customFormat="1" ht="14.25">
      <c r="A714" s="3"/>
      <c r="B714" s="3"/>
      <c r="C714" s="3"/>
      <c r="D714" s="3"/>
      <c r="Q714" s="162"/>
    </row>
    <row r="715" spans="1:17" s="2" customFormat="1" ht="14.25">
      <c r="A715" s="3"/>
      <c r="B715" s="3"/>
      <c r="C715" s="3"/>
      <c r="D715" s="3"/>
      <c r="Q715" s="162"/>
    </row>
    <row r="716" spans="1:17" s="2" customFormat="1" ht="14.25">
      <c r="A716" s="3"/>
      <c r="B716" s="3"/>
      <c r="C716" s="3"/>
      <c r="D716" s="3"/>
      <c r="Q716" s="162"/>
    </row>
    <row r="717" spans="1:17" s="2" customFormat="1" ht="14.25">
      <c r="A717" s="3"/>
      <c r="B717" s="3"/>
      <c r="C717" s="3"/>
      <c r="D717" s="3"/>
      <c r="Q717" s="162"/>
    </row>
    <row r="718" spans="1:17" s="2" customFormat="1" ht="14.25">
      <c r="A718" s="3"/>
      <c r="B718" s="3"/>
      <c r="C718" s="3"/>
      <c r="D718" s="3"/>
      <c r="Q718" s="162"/>
    </row>
    <row r="719" spans="1:17" s="2" customFormat="1" ht="14.25">
      <c r="A719" s="3"/>
      <c r="B719" s="3"/>
      <c r="C719" s="3"/>
      <c r="D719" s="3"/>
      <c r="Q719" s="162"/>
    </row>
    <row r="720" spans="1:17" s="2" customFormat="1" ht="14.25">
      <c r="A720" s="3"/>
      <c r="B720" s="3"/>
      <c r="C720" s="3"/>
      <c r="D720" s="3"/>
      <c r="Q720" s="162"/>
    </row>
    <row r="721" spans="1:17" s="2" customFormat="1" ht="14.25">
      <c r="A721" s="3"/>
      <c r="B721" s="3"/>
      <c r="C721" s="3"/>
      <c r="D721" s="3"/>
      <c r="Q721" s="162"/>
    </row>
    <row r="722" spans="1:17" s="2" customFormat="1" ht="14.25">
      <c r="A722" s="3"/>
      <c r="B722" s="3"/>
      <c r="C722" s="3"/>
      <c r="D722" s="3"/>
      <c r="Q722" s="162"/>
    </row>
    <row r="723" spans="1:17" s="2" customFormat="1" ht="14.25">
      <c r="A723" s="3"/>
      <c r="B723" s="3"/>
      <c r="C723" s="3"/>
      <c r="D723" s="3"/>
      <c r="Q723" s="162"/>
    </row>
    <row r="724" spans="1:17" s="2" customFormat="1" ht="14.25">
      <c r="A724" s="3"/>
      <c r="B724" s="3"/>
      <c r="C724" s="3"/>
      <c r="D724" s="3"/>
      <c r="Q724" s="162"/>
    </row>
    <row r="725" spans="1:17" s="2" customFormat="1" ht="14.25">
      <c r="A725" s="3"/>
      <c r="B725" s="3"/>
      <c r="C725" s="3"/>
      <c r="D725" s="3"/>
      <c r="Q725" s="162"/>
    </row>
    <row r="726" spans="1:17" s="2" customFormat="1" ht="14.25">
      <c r="A726" s="3"/>
      <c r="B726" s="3"/>
      <c r="C726" s="3"/>
      <c r="D726" s="3"/>
      <c r="Q726" s="162"/>
    </row>
    <row r="727" spans="1:17" s="2" customFormat="1" ht="14.25">
      <c r="A727" s="3"/>
      <c r="B727" s="3"/>
      <c r="C727" s="3"/>
      <c r="D727" s="3"/>
      <c r="Q727" s="162"/>
    </row>
    <row r="728" spans="1:17" s="2" customFormat="1" ht="14.25">
      <c r="A728" s="3"/>
      <c r="B728" s="3"/>
      <c r="C728" s="3"/>
      <c r="D728" s="3"/>
      <c r="Q728" s="162"/>
    </row>
    <row r="729" spans="1:17" s="2" customFormat="1" ht="14.25">
      <c r="A729" s="3"/>
      <c r="B729" s="3"/>
      <c r="C729" s="3"/>
      <c r="D729" s="3"/>
      <c r="Q729" s="162"/>
    </row>
    <row r="730" spans="1:17" s="2" customFormat="1" ht="14.25">
      <c r="A730" s="3"/>
      <c r="B730" s="3"/>
      <c r="C730" s="3"/>
      <c r="D730" s="3"/>
      <c r="Q730" s="162"/>
    </row>
    <row r="731" spans="1:17" s="2" customFormat="1" ht="14.25">
      <c r="A731" s="3"/>
      <c r="B731" s="3"/>
      <c r="C731" s="3"/>
      <c r="D731" s="3"/>
      <c r="Q731" s="162"/>
    </row>
    <row r="732" spans="1:17" s="2" customFormat="1" ht="14.25">
      <c r="A732" s="3"/>
      <c r="B732" s="3"/>
      <c r="C732" s="3"/>
      <c r="D732" s="3"/>
      <c r="Q732" s="162"/>
    </row>
    <row r="733" spans="1:17" s="2" customFormat="1" ht="14.25">
      <c r="A733" s="3"/>
      <c r="B733" s="3"/>
      <c r="C733" s="3"/>
      <c r="D733" s="3"/>
      <c r="Q733" s="162"/>
    </row>
    <row r="734" spans="1:17" s="2" customFormat="1" ht="14.25">
      <c r="A734" s="3"/>
      <c r="B734" s="3"/>
      <c r="C734" s="3"/>
      <c r="D734" s="3"/>
      <c r="Q734" s="162"/>
    </row>
    <row r="735" spans="1:17" s="2" customFormat="1" ht="14.25">
      <c r="A735" s="3"/>
      <c r="B735" s="3"/>
      <c r="C735" s="3"/>
      <c r="D735" s="3"/>
      <c r="Q735" s="162"/>
    </row>
    <row r="736" spans="1:17" s="2" customFormat="1" ht="14.25">
      <c r="A736" s="3"/>
      <c r="B736" s="3"/>
      <c r="C736" s="3"/>
      <c r="D736" s="3"/>
      <c r="Q736" s="162"/>
    </row>
    <row r="737" spans="1:17" s="2" customFormat="1" ht="14.25">
      <c r="A737" s="3"/>
      <c r="B737" s="3"/>
      <c r="C737" s="3"/>
      <c r="D737" s="3"/>
      <c r="Q737" s="162"/>
    </row>
    <row r="738" spans="1:17" s="2" customFormat="1" ht="14.25">
      <c r="A738" s="3"/>
      <c r="B738" s="3"/>
      <c r="C738" s="3"/>
      <c r="D738" s="3"/>
      <c r="Q738" s="162"/>
    </row>
    <row r="739" spans="1:17" s="2" customFormat="1" ht="14.25">
      <c r="A739" s="3"/>
      <c r="B739" s="3"/>
      <c r="C739" s="3"/>
      <c r="D739" s="3"/>
      <c r="Q739" s="162"/>
    </row>
    <row r="740" spans="1:17" s="2" customFormat="1" ht="14.25">
      <c r="A740" s="3"/>
      <c r="B740" s="3"/>
      <c r="C740" s="3"/>
      <c r="D740" s="3"/>
      <c r="Q740" s="162"/>
    </row>
    <row r="741" spans="1:17" s="2" customFormat="1" ht="14.25">
      <c r="A741" s="3"/>
      <c r="B741" s="3"/>
      <c r="C741" s="3"/>
      <c r="D741" s="3"/>
      <c r="Q741" s="162"/>
    </row>
    <row r="742" spans="1:17" s="2" customFormat="1" ht="14.25">
      <c r="A742" s="3"/>
      <c r="B742" s="3"/>
      <c r="C742" s="3"/>
      <c r="D742" s="3"/>
      <c r="Q742" s="162"/>
    </row>
    <row r="743" spans="1:17" s="2" customFormat="1" ht="14.25">
      <c r="A743" s="3"/>
      <c r="B743" s="3"/>
      <c r="C743" s="3"/>
      <c r="D743" s="3"/>
      <c r="Q743" s="162"/>
    </row>
    <row r="744" spans="1:17" s="2" customFormat="1" ht="14.25">
      <c r="A744" s="3"/>
      <c r="B744" s="3"/>
      <c r="C744" s="3"/>
      <c r="D744" s="3"/>
      <c r="Q744" s="162"/>
    </row>
    <row r="745" spans="1:17" s="2" customFormat="1" ht="14.25">
      <c r="A745" s="3"/>
      <c r="B745" s="3"/>
      <c r="C745" s="3"/>
      <c r="D745" s="3"/>
      <c r="Q745" s="162"/>
    </row>
    <row r="746" spans="1:17" s="2" customFormat="1" ht="14.25">
      <c r="A746" s="3"/>
      <c r="B746" s="3"/>
      <c r="C746" s="3"/>
      <c r="D746" s="3"/>
      <c r="Q746" s="162"/>
    </row>
    <row r="747" spans="1:17" s="2" customFormat="1" ht="14.25">
      <c r="A747" s="3"/>
      <c r="B747" s="3"/>
      <c r="C747" s="3"/>
      <c r="D747" s="3"/>
      <c r="Q747" s="162"/>
    </row>
    <row r="748" spans="1:17" s="2" customFormat="1" ht="14.25">
      <c r="A748" s="3"/>
      <c r="B748" s="3"/>
      <c r="C748" s="3"/>
      <c r="D748" s="3"/>
      <c r="Q748" s="162"/>
    </row>
    <row r="749" spans="1:17" s="2" customFormat="1" ht="14.25">
      <c r="A749" s="3"/>
      <c r="B749" s="3"/>
      <c r="C749" s="3"/>
      <c r="D749" s="3"/>
      <c r="Q749" s="162"/>
    </row>
    <row r="750" spans="1:17" s="2" customFormat="1" ht="14.25">
      <c r="A750" s="3"/>
      <c r="B750" s="3"/>
      <c r="C750" s="3"/>
      <c r="D750" s="3"/>
      <c r="Q750" s="162"/>
    </row>
    <row r="751" spans="1:17" s="2" customFormat="1" ht="14.25">
      <c r="A751" s="3"/>
      <c r="B751" s="3"/>
      <c r="C751" s="3"/>
      <c r="D751" s="3"/>
      <c r="Q751" s="162"/>
    </row>
    <row r="752" spans="1:17" s="2" customFormat="1" ht="14.25">
      <c r="A752" s="3"/>
      <c r="B752" s="3"/>
      <c r="C752" s="3"/>
      <c r="D752" s="3"/>
      <c r="Q752" s="162"/>
    </row>
    <row r="753" spans="1:17" s="2" customFormat="1" ht="14.25">
      <c r="A753" s="3"/>
      <c r="B753" s="3"/>
      <c r="C753" s="3"/>
      <c r="D753" s="3"/>
      <c r="Q753" s="162"/>
    </row>
    <row r="754" spans="1:17" s="2" customFormat="1" ht="14.25">
      <c r="A754" s="3"/>
      <c r="B754" s="3"/>
      <c r="C754" s="3"/>
      <c r="D754" s="3"/>
      <c r="Q754" s="162"/>
    </row>
    <row r="755" spans="1:17" s="2" customFormat="1" ht="14.25">
      <c r="A755" s="3"/>
      <c r="B755" s="3"/>
      <c r="C755" s="3"/>
      <c r="D755" s="3"/>
      <c r="Q755" s="162"/>
    </row>
    <row r="756" spans="1:17" s="2" customFormat="1" ht="14.25">
      <c r="A756" s="3"/>
      <c r="B756" s="3"/>
      <c r="C756" s="3"/>
      <c r="D756" s="3"/>
      <c r="Q756" s="162"/>
    </row>
    <row r="757" spans="1:17" s="2" customFormat="1" ht="14.25">
      <c r="A757" s="3"/>
      <c r="B757" s="3"/>
      <c r="C757" s="3"/>
      <c r="D757" s="3"/>
      <c r="Q757" s="162"/>
    </row>
    <row r="758" spans="1:17" s="2" customFormat="1" ht="14.25">
      <c r="A758" s="3"/>
      <c r="B758" s="3"/>
      <c r="C758" s="3"/>
      <c r="D758" s="3"/>
      <c r="Q758" s="162"/>
    </row>
    <row r="759" spans="1:17" s="2" customFormat="1" ht="14.25">
      <c r="A759" s="3"/>
      <c r="B759" s="3"/>
      <c r="C759" s="3"/>
      <c r="D759" s="3"/>
      <c r="Q759" s="162"/>
    </row>
    <row r="760" spans="1:17" s="2" customFormat="1" ht="14.25">
      <c r="A760" s="3"/>
      <c r="B760" s="3"/>
      <c r="C760" s="3"/>
      <c r="D760" s="3"/>
      <c r="Q760" s="162"/>
    </row>
    <row r="761" spans="1:17" s="2" customFormat="1" ht="14.25">
      <c r="A761" s="3"/>
      <c r="B761" s="3"/>
      <c r="C761" s="3"/>
      <c r="D761" s="3"/>
      <c r="Q761" s="162"/>
    </row>
    <row r="762" spans="1:17" s="2" customFormat="1" ht="14.25">
      <c r="A762" s="3"/>
      <c r="B762" s="3"/>
      <c r="C762" s="3"/>
      <c r="D762" s="3"/>
      <c r="Q762" s="162"/>
    </row>
    <row r="763" spans="1:17" s="2" customFormat="1" ht="14.25">
      <c r="A763" s="3"/>
      <c r="B763" s="3"/>
      <c r="C763" s="3"/>
      <c r="D763" s="3"/>
      <c r="Q763" s="162"/>
    </row>
    <row r="764" spans="1:17" s="2" customFormat="1" ht="14.25">
      <c r="A764" s="3"/>
      <c r="B764" s="3"/>
      <c r="C764" s="3"/>
      <c r="D764" s="3"/>
      <c r="Q764" s="162"/>
    </row>
    <row r="765" spans="1:17" s="2" customFormat="1" ht="14.25">
      <c r="A765" s="3"/>
      <c r="B765" s="3"/>
      <c r="C765" s="3"/>
      <c r="D765" s="3"/>
      <c r="Q765" s="162"/>
    </row>
    <row r="766" spans="1:17" s="2" customFormat="1" ht="14.25">
      <c r="A766" s="3"/>
      <c r="B766" s="3"/>
      <c r="C766" s="3"/>
      <c r="D766" s="3"/>
      <c r="Q766" s="162"/>
    </row>
    <row r="767" spans="1:17" s="2" customFormat="1" ht="14.25">
      <c r="A767" s="3"/>
      <c r="B767" s="3"/>
      <c r="C767" s="3"/>
      <c r="D767" s="3"/>
      <c r="Q767" s="162"/>
    </row>
    <row r="768" spans="1:17" s="2" customFormat="1" ht="14.25">
      <c r="A768" s="3"/>
      <c r="B768" s="3"/>
      <c r="C768" s="3"/>
      <c r="D768" s="3"/>
      <c r="Q768" s="162"/>
    </row>
    <row r="769" spans="1:17" s="2" customFormat="1" ht="14.25">
      <c r="A769" s="3"/>
      <c r="B769" s="3"/>
      <c r="C769" s="3"/>
      <c r="D769" s="3"/>
      <c r="Q769" s="162"/>
    </row>
    <row r="770" spans="1:17" s="2" customFormat="1" ht="14.25">
      <c r="A770" s="3"/>
      <c r="B770" s="3"/>
      <c r="C770" s="3"/>
      <c r="D770" s="3"/>
      <c r="Q770" s="162"/>
    </row>
    <row r="771" spans="1:17" s="2" customFormat="1" ht="14.25">
      <c r="A771" s="3"/>
      <c r="B771" s="3"/>
      <c r="C771" s="3"/>
      <c r="D771" s="3"/>
      <c r="Q771" s="162"/>
    </row>
    <row r="772" spans="1:17" s="2" customFormat="1" ht="14.25">
      <c r="A772" s="3"/>
      <c r="B772" s="3"/>
      <c r="C772" s="3"/>
      <c r="D772" s="3"/>
      <c r="Q772" s="162"/>
    </row>
    <row r="773" spans="1:17" s="2" customFormat="1" ht="14.25">
      <c r="A773" s="3"/>
      <c r="B773" s="3"/>
      <c r="C773" s="3"/>
      <c r="D773" s="3"/>
      <c r="Q773" s="162"/>
    </row>
    <row r="774" spans="1:17" s="2" customFormat="1" ht="14.25">
      <c r="A774" s="3"/>
      <c r="B774" s="3"/>
      <c r="C774" s="3"/>
      <c r="D774" s="3"/>
      <c r="Q774" s="162"/>
    </row>
    <row r="775" spans="1:17" s="2" customFormat="1" ht="14.25">
      <c r="A775" s="3"/>
      <c r="B775" s="3"/>
      <c r="C775" s="3"/>
      <c r="D775" s="3"/>
      <c r="Q775" s="162"/>
    </row>
    <row r="776" spans="1:17" s="2" customFormat="1" ht="14.25">
      <c r="A776" s="3"/>
      <c r="B776" s="3"/>
      <c r="C776" s="3"/>
      <c r="D776" s="3"/>
      <c r="Q776" s="162"/>
    </row>
    <row r="777" spans="1:17" s="2" customFormat="1" ht="14.25">
      <c r="A777" s="3"/>
      <c r="B777" s="3"/>
      <c r="C777" s="3"/>
      <c r="D777" s="3"/>
      <c r="Q777" s="162"/>
    </row>
    <row r="778" spans="1:17" s="2" customFormat="1" ht="14.25">
      <c r="A778" s="3"/>
      <c r="B778" s="3"/>
      <c r="C778" s="3"/>
      <c r="D778" s="3"/>
      <c r="Q778" s="162"/>
    </row>
    <row r="779" spans="1:17" s="2" customFormat="1" ht="14.25">
      <c r="A779" s="3"/>
      <c r="B779" s="3"/>
      <c r="C779" s="3"/>
      <c r="D779" s="3"/>
      <c r="Q779" s="162"/>
    </row>
    <row r="780" spans="1:17" s="2" customFormat="1" ht="14.25">
      <c r="A780" s="3"/>
      <c r="B780" s="3"/>
      <c r="C780" s="3"/>
      <c r="D780" s="3"/>
      <c r="Q780" s="162"/>
    </row>
    <row r="781" spans="1:17" s="2" customFormat="1" ht="14.25">
      <c r="A781" s="3"/>
      <c r="B781" s="3"/>
      <c r="C781" s="3"/>
      <c r="D781" s="3"/>
      <c r="Q781" s="162"/>
    </row>
    <row r="782" spans="1:17" s="2" customFormat="1" ht="14.25">
      <c r="A782" s="3"/>
      <c r="B782" s="3"/>
      <c r="C782" s="3"/>
      <c r="D782" s="3"/>
      <c r="Q782" s="162"/>
    </row>
    <row r="783" spans="1:17" s="2" customFormat="1" ht="14.25">
      <c r="A783" s="3"/>
      <c r="B783" s="3"/>
      <c r="C783" s="3"/>
      <c r="D783" s="3"/>
      <c r="Q783" s="162"/>
    </row>
    <row r="784" spans="1:17" s="2" customFormat="1" ht="14.25">
      <c r="A784" s="3"/>
      <c r="B784" s="3"/>
      <c r="C784" s="3"/>
      <c r="D784" s="3"/>
      <c r="Q784" s="162"/>
    </row>
    <row r="785" spans="1:17" s="2" customFormat="1" ht="14.25">
      <c r="A785" s="3"/>
      <c r="B785" s="3"/>
      <c r="C785" s="3"/>
      <c r="D785" s="3"/>
      <c r="Q785" s="162"/>
    </row>
    <row r="786" spans="1:17" s="2" customFormat="1" ht="14.25">
      <c r="A786" s="3"/>
      <c r="B786" s="3"/>
      <c r="C786" s="3"/>
      <c r="D786" s="3"/>
      <c r="Q786" s="162"/>
    </row>
    <row r="787" spans="1:17" s="2" customFormat="1" ht="14.25">
      <c r="A787" s="3"/>
      <c r="B787" s="3"/>
      <c r="C787" s="3"/>
      <c r="D787" s="3"/>
      <c r="Q787" s="162"/>
    </row>
    <row r="788" spans="1:17" s="2" customFormat="1" ht="14.25">
      <c r="A788" s="3"/>
      <c r="B788" s="3"/>
      <c r="C788" s="3"/>
      <c r="D788" s="3"/>
      <c r="Q788" s="162"/>
    </row>
    <row r="789" spans="1:17" s="2" customFormat="1" ht="14.25">
      <c r="A789" s="3"/>
      <c r="B789" s="3"/>
      <c r="C789" s="3"/>
      <c r="D789" s="3"/>
      <c r="Q789" s="162"/>
    </row>
    <row r="790" spans="1:17" s="2" customFormat="1" ht="14.25">
      <c r="A790" s="3"/>
      <c r="B790" s="3"/>
      <c r="C790" s="3"/>
      <c r="D790" s="3"/>
      <c r="Q790" s="162"/>
    </row>
    <row r="791" spans="1:17" s="2" customFormat="1" ht="14.25">
      <c r="A791" s="3"/>
      <c r="B791" s="3"/>
      <c r="C791" s="3"/>
      <c r="D791" s="3"/>
      <c r="Q791" s="162"/>
    </row>
    <row r="792" spans="1:17" s="2" customFormat="1" ht="14.25">
      <c r="A792" s="3"/>
      <c r="B792" s="3"/>
      <c r="C792" s="3"/>
      <c r="D792" s="3"/>
      <c r="Q792" s="162"/>
    </row>
    <row r="793" spans="1:17" s="2" customFormat="1" ht="14.25">
      <c r="A793" s="3"/>
      <c r="B793" s="3"/>
      <c r="C793" s="3"/>
      <c r="D793" s="3"/>
      <c r="Q793" s="162"/>
    </row>
    <row r="794" spans="1:17" s="2" customFormat="1" ht="14.25">
      <c r="A794" s="3"/>
      <c r="B794" s="3"/>
      <c r="C794" s="3"/>
      <c r="D794" s="3"/>
      <c r="Q794" s="162"/>
    </row>
    <row r="795" spans="1:17" s="2" customFormat="1" ht="14.25">
      <c r="A795" s="3"/>
      <c r="B795" s="3"/>
      <c r="C795" s="3"/>
      <c r="D795" s="3"/>
      <c r="Q795" s="162"/>
    </row>
    <row r="796" spans="1:17" s="2" customFormat="1" ht="14.25">
      <c r="A796" s="3"/>
      <c r="B796" s="3"/>
      <c r="C796" s="3"/>
      <c r="D796" s="3"/>
      <c r="Q796" s="162"/>
    </row>
    <row r="797" spans="1:17" s="2" customFormat="1" ht="14.25">
      <c r="A797" s="3"/>
      <c r="B797" s="3"/>
      <c r="C797" s="3"/>
      <c r="D797" s="3"/>
      <c r="Q797" s="162"/>
    </row>
    <row r="798" spans="1:17" s="2" customFormat="1" ht="14.25">
      <c r="A798" s="3"/>
      <c r="B798" s="3"/>
      <c r="C798" s="3"/>
      <c r="D798" s="3"/>
      <c r="Q798" s="162"/>
    </row>
    <row r="799" spans="1:17" s="2" customFormat="1" ht="14.25">
      <c r="A799" s="3"/>
      <c r="B799" s="3"/>
      <c r="C799" s="3"/>
      <c r="D799" s="3"/>
      <c r="Q799" s="162"/>
    </row>
    <row r="800" spans="1:17" s="2" customFormat="1" ht="14.25">
      <c r="A800" s="3"/>
      <c r="B800" s="3"/>
      <c r="C800" s="3"/>
      <c r="D800" s="3"/>
      <c r="Q800" s="162"/>
    </row>
    <row r="801" spans="1:17" s="2" customFormat="1" ht="14.25">
      <c r="A801" s="3"/>
      <c r="B801" s="3"/>
      <c r="C801" s="3"/>
      <c r="D801" s="3"/>
      <c r="Q801" s="162"/>
    </row>
    <row r="802" spans="1:17" s="2" customFormat="1" ht="14.25">
      <c r="A802" s="3"/>
      <c r="B802" s="3"/>
      <c r="C802" s="3"/>
      <c r="D802" s="3"/>
      <c r="Q802" s="162"/>
    </row>
    <row r="803" spans="1:17" s="2" customFormat="1" ht="14.25">
      <c r="A803" s="3"/>
      <c r="B803" s="3"/>
      <c r="C803" s="3"/>
      <c r="D803" s="3"/>
      <c r="Q803" s="162"/>
    </row>
    <row r="804" spans="1:17" s="2" customFormat="1" ht="14.25">
      <c r="A804" s="3"/>
      <c r="B804" s="3"/>
      <c r="C804" s="3"/>
      <c r="D804" s="3"/>
      <c r="Q804" s="162"/>
    </row>
    <row r="805" spans="1:17" s="2" customFormat="1" ht="14.25">
      <c r="A805" s="3"/>
      <c r="B805" s="3"/>
      <c r="C805" s="3"/>
      <c r="D805" s="3"/>
      <c r="Q805" s="162"/>
    </row>
    <row r="806" spans="1:17" s="2" customFormat="1" ht="14.25">
      <c r="A806" s="3"/>
      <c r="B806" s="3"/>
      <c r="C806" s="3"/>
      <c r="D806" s="3"/>
      <c r="Q806" s="162"/>
    </row>
    <row r="807" spans="1:17" s="2" customFormat="1" ht="14.25">
      <c r="A807" s="3"/>
      <c r="B807" s="3"/>
      <c r="C807" s="3"/>
      <c r="D807" s="3"/>
      <c r="Q807" s="162"/>
    </row>
    <row r="808" spans="1:17" s="2" customFormat="1" ht="14.25">
      <c r="A808" s="3"/>
      <c r="B808" s="3"/>
      <c r="C808" s="3"/>
      <c r="D808" s="3"/>
      <c r="Q808" s="162"/>
    </row>
    <row r="809" spans="1:17" s="2" customFormat="1" ht="14.25">
      <c r="A809" s="3"/>
      <c r="B809" s="3"/>
      <c r="C809" s="3"/>
      <c r="D809" s="3"/>
      <c r="Q809" s="162"/>
    </row>
    <row r="810" spans="1:17" s="2" customFormat="1" ht="14.25">
      <c r="A810" s="3"/>
      <c r="B810" s="3"/>
      <c r="C810" s="3"/>
      <c r="D810" s="3"/>
      <c r="Q810" s="162"/>
    </row>
    <row r="811" spans="1:17" s="2" customFormat="1" ht="14.25">
      <c r="A811" s="3"/>
      <c r="B811" s="3"/>
      <c r="C811" s="3"/>
      <c r="D811" s="3"/>
      <c r="Q811" s="162"/>
    </row>
    <row r="812" spans="1:17" s="2" customFormat="1" ht="14.25">
      <c r="A812" s="3"/>
      <c r="B812" s="3"/>
      <c r="C812" s="3"/>
      <c r="D812" s="3"/>
      <c r="Q812" s="162"/>
    </row>
    <row r="813" spans="1:17" s="2" customFormat="1" ht="14.25">
      <c r="A813" s="3"/>
      <c r="B813" s="3"/>
      <c r="C813" s="3"/>
      <c r="D813" s="3"/>
      <c r="Q813" s="162"/>
    </row>
    <row r="814" spans="1:17" s="2" customFormat="1" ht="14.25">
      <c r="A814" s="3"/>
      <c r="B814" s="3"/>
      <c r="C814" s="3"/>
      <c r="D814" s="3"/>
      <c r="Q814" s="162"/>
    </row>
    <row r="815" spans="1:17" s="2" customFormat="1" ht="14.25">
      <c r="A815" s="3"/>
      <c r="B815" s="3"/>
      <c r="C815" s="3"/>
      <c r="D815" s="3"/>
      <c r="Q815" s="162"/>
    </row>
    <row r="816" spans="1:17" s="2" customFormat="1" ht="14.25">
      <c r="A816" s="3"/>
      <c r="B816" s="3"/>
      <c r="C816" s="3"/>
      <c r="D816" s="3"/>
      <c r="Q816" s="162"/>
    </row>
    <row r="817" spans="1:17" s="2" customFormat="1" ht="14.25">
      <c r="A817" s="3"/>
      <c r="B817" s="3"/>
      <c r="C817" s="3"/>
      <c r="D817" s="3"/>
      <c r="Q817" s="162"/>
    </row>
    <row r="818" spans="1:17" s="2" customFormat="1" ht="14.25">
      <c r="A818" s="3"/>
      <c r="B818" s="3"/>
      <c r="C818" s="3"/>
      <c r="D818" s="3"/>
      <c r="Q818" s="162"/>
    </row>
    <row r="819" spans="1:17" s="2" customFormat="1" ht="14.25">
      <c r="A819" s="3"/>
      <c r="B819" s="3"/>
      <c r="C819" s="3"/>
      <c r="D819" s="3"/>
      <c r="Q819" s="162"/>
    </row>
    <row r="820" spans="1:17" s="2" customFormat="1" ht="14.25">
      <c r="A820" s="3"/>
      <c r="B820" s="3"/>
      <c r="C820" s="3"/>
      <c r="D820" s="3"/>
      <c r="Q820" s="162"/>
    </row>
    <row r="821" spans="1:17" s="2" customFormat="1" ht="14.25">
      <c r="A821" s="3"/>
      <c r="B821" s="3"/>
      <c r="C821" s="3"/>
      <c r="D821" s="3"/>
      <c r="Q821" s="162"/>
    </row>
    <row r="822" spans="1:17" s="2" customFormat="1" ht="14.25">
      <c r="A822" s="3"/>
      <c r="B822" s="3"/>
      <c r="C822" s="3"/>
      <c r="D822" s="3"/>
      <c r="Q822" s="162"/>
    </row>
    <row r="823" spans="1:17" s="2" customFormat="1" ht="14.25">
      <c r="A823" s="3"/>
      <c r="B823" s="3"/>
      <c r="C823" s="3"/>
      <c r="D823" s="3"/>
      <c r="Q823" s="162"/>
    </row>
    <row r="824" spans="1:17" s="2" customFormat="1" ht="14.25">
      <c r="A824" s="3"/>
      <c r="B824" s="3"/>
      <c r="C824" s="3"/>
      <c r="D824" s="3"/>
      <c r="Q824" s="162"/>
    </row>
    <row r="825" spans="1:17" s="2" customFormat="1" ht="14.25">
      <c r="A825" s="3"/>
      <c r="B825" s="3"/>
      <c r="C825" s="3"/>
      <c r="D825" s="3"/>
      <c r="Q825" s="162"/>
    </row>
    <row r="826" spans="1:17" s="2" customFormat="1" ht="14.25">
      <c r="A826" s="3"/>
      <c r="B826" s="3"/>
      <c r="C826" s="3"/>
      <c r="D826" s="3"/>
      <c r="Q826" s="162"/>
    </row>
    <row r="827" spans="1:17" s="2" customFormat="1" ht="14.25">
      <c r="A827" s="3"/>
      <c r="B827" s="3"/>
      <c r="C827" s="3"/>
      <c r="D827" s="3"/>
      <c r="Q827" s="162"/>
    </row>
    <row r="828" spans="1:17" s="2" customFormat="1" ht="14.25">
      <c r="A828" s="3"/>
      <c r="B828" s="3"/>
      <c r="C828" s="3"/>
      <c r="D828" s="3"/>
      <c r="Q828" s="162"/>
    </row>
    <row r="829" spans="1:17" s="2" customFormat="1" ht="14.25">
      <c r="A829" s="3"/>
      <c r="B829" s="3"/>
      <c r="C829" s="3"/>
      <c r="D829" s="3"/>
      <c r="Q829" s="162"/>
    </row>
    <row r="830" spans="1:17" s="2" customFormat="1" ht="14.25">
      <c r="A830" s="3"/>
      <c r="B830" s="3"/>
      <c r="C830" s="3"/>
      <c r="D830" s="3"/>
      <c r="Q830" s="162"/>
    </row>
    <row r="831" spans="1:17" s="2" customFormat="1" ht="14.25">
      <c r="A831" s="3"/>
      <c r="B831" s="3"/>
      <c r="C831" s="3"/>
      <c r="D831" s="3"/>
      <c r="Q831" s="162"/>
    </row>
    <row r="832" spans="1:17" s="2" customFormat="1" ht="14.25">
      <c r="A832" s="3"/>
      <c r="B832" s="3"/>
      <c r="C832" s="3"/>
      <c r="D832" s="3"/>
      <c r="Q832" s="162"/>
    </row>
    <row r="833" spans="1:17" s="2" customFormat="1" ht="14.25">
      <c r="A833" s="3"/>
      <c r="B833" s="3"/>
      <c r="C833" s="3"/>
      <c r="D833" s="3"/>
      <c r="Q833" s="162"/>
    </row>
    <row r="834" spans="1:17" s="2" customFormat="1" ht="14.25">
      <c r="A834" s="3"/>
      <c r="B834" s="3"/>
      <c r="C834" s="3"/>
      <c r="D834" s="3"/>
      <c r="Q834" s="162"/>
    </row>
    <row r="835" spans="1:17" s="2" customFormat="1" ht="14.25">
      <c r="A835" s="3"/>
      <c r="B835" s="3"/>
      <c r="C835" s="3"/>
      <c r="D835" s="3"/>
      <c r="Q835" s="162"/>
    </row>
    <row r="836" spans="1:17" s="2" customFormat="1" ht="14.25">
      <c r="A836" s="3"/>
      <c r="B836" s="3"/>
      <c r="C836" s="3"/>
      <c r="D836" s="3"/>
      <c r="Q836" s="162"/>
    </row>
    <row r="837" spans="1:17" s="2" customFormat="1" ht="14.25">
      <c r="A837" s="3"/>
      <c r="B837" s="3"/>
      <c r="C837" s="3"/>
      <c r="D837" s="3"/>
      <c r="Q837" s="162"/>
    </row>
    <row r="838" spans="1:17" s="2" customFormat="1" ht="14.25">
      <c r="A838" s="3"/>
      <c r="B838" s="3"/>
      <c r="C838" s="3"/>
      <c r="D838" s="3"/>
      <c r="Q838" s="162"/>
    </row>
    <row r="839" spans="1:17" s="2" customFormat="1" ht="14.25">
      <c r="A839" s="3"/>
      <c r="B839" s="3"/>
      <c r="C839" s="3"/>
      <c r="D839" s="3"/>
      <c r="Q839" s="162"/>
    </row>
    <row r="840" spans="1:17" s="2" customFormat="1" ht="14.25">
      <c r="A840" s="3"/>
      <c r="B840" s="3"/>
      <c r="C840" s="3"/>
      <c r="D840" s="3"/>
      <c r="Q840" s="162"/>
    </row>
    <row r="841" spans="1:17" s="2" customFormat="1" ht="14.25">
      <c r="A841" s="3"/>
      <c r="B841" s="3"/>
      <c r="C841" s="3"/>
      <c r="D841" s="3"/>
      <c r="Q841" s="162"/>
    </row>
    <row r="842" spans="1:17" s="2" customFormat="1" ht="14.25">
      <c r="A842" s="3"/>
      <c r="B842" s="3"/>
      <c r="C842" s="3"/>
      <c r="D842" s="3"/>
      <c r="Q842" s="162"/>
    </row>
    <row r="843" spans="1:17" s="2" customFormat="1" ht="14.25">
      <c r="A843" s="3"/>
      <c r="B843" s="3"/>
      <c r="C843" s="3"/>
      <c r="D843" s="3"/>
      <c r="Q843" s="162"/>
    </row>
    <row r="844" spans="1:17" s="2" customFormat="1" ht="14.25">
      <c r="A844" s="3"/>
      <c r="B844" s="3"/>
      <c r="C844" s="3"/>
      <c r="D844" s="3"/>
      <c r="Q844" s="162"/>
    </row>
    <row r="845" spans="1:17" s="2" customFormat="1" ht="14.25">
      <c r="A845" s="3"/>
      <c r="B845" s="3"/>
      <c r="C845" s="3"/>
      <c r="D845" s="3"/>
      <c r="Q845" s="162"/>
    </row>
    <row r="846" spans="1:17" s="2" customFormat="1" ht="14.25">
      <c r="A846" s="3"/>
      <c r="B846" s="3"/>
      <c r="C846" s="3"/>
      <c r="D846" s="3"/>
      <c r="Q846" s="162"/>
    </row>
    <row r="847" spans="1:17" s="2" customFormat="1" ht="14.25">
      <c r="A847" s="3"/>
      <c r="B847" s="3"/>
      <c r="C847" s="3"/>
      <c r="D847" s="3"/>
      <c r="Q847" s="162"/>
    </row>
    <row r="848" spans="1:17" s="2" customFormat="1" ht="14.25">
      <c r="A848" s="3"/>
      <c r="B848" s="3"/>
      <c r="C848" s="3"/>
      <c r="D848" s="3"/>
      <c r="Q848" s="162"/>
    </row>
    <row r="849" spans="1:17" s="2" customFormat="1" ht="14.25">
      <c r="A849" s="3"/>
      <c r="B849" s="3"/>
      <c r="C849" s="3"/>
      <c r="D849" s="3"/>
      <c r="Q849" s="162"/>
    </row>
    <row r="850" spans="1:17" s="2" customFormat="1" ht="14.25">
      <c r="A850" s="3"/>
      <c r="B850" s="3"/>
      <c r="C850" s="3"/>
      <c r="D850" s="3"/>
      <c r="Q850" s="162"/>
    </row>
    <row r="851" spans="1:17" s="2" customFormat="1" ht="14.25">
      <c r="A851" s="3"/>
      <c r="B851" s="3"/>
      <c r="C851" s="3"/>
      <c r="D851" s="3"/>
      <c r="Q851" s="162"/>
    </row>
    <row r="852" spans="1:17" s="2" customFormat="1" ht="14.25">
      <c r="A852" s="3"/>
      <c r="B852" s="3"/>
      <c r="C852" s="3"/>
      <c r="D852" s="3"/>
      <c r="Q852" s="162"/>
    </row>
    <row r="853" spans="1:17" s="2" customFormat="1" ht="14.25">
      <c r="A853" s="3"/>
      <c r="B853" s="3"/>
      <c r="C853" s="3"/>
      <c r="D853" s="3"/>
      <c r="Q853" s="162"/>
    </row>
    <row r="854" spans="1:17" s="2" customFormat="1" ht="14.25">
      <c r="A854" s="3"/>
      <c r="B854" s="3"/>
      <c r="C854" s="3"/>
      <c r="D854" s="3"/>
      <c r="Q854" s="162"/>
    </row>
    <row r="855" spans="1:17" s="2" customFormat="1" ht="14.25">
      <c r="A855" s="3"/>
      <c r="B855" s="3"/>
      <c r="C855" s="3"/>
      <c r="D855" s="3"/>
      <c r="Q855" s="162"/>
    </row>
    <row r="856" spans="1:17" s="2" customFormat="1" ht="14.25">
      <c r="A856" s="3"/>
      <c r="B856" s="3"/>
      <c r="C856" s="3"/>
      <c r="D856" s="3"/>
      <c r="Q856" s="162"/>
    </row>
    <row r="857" spans="1:17" s="2" customFormat="1" ht="14.25">
      <c r="A857" s="3"/>
      <c r="B857" s="3"/>
      <c r="C857" s="3"/>
      <c r="D857" s="3"/>
      <c r="Q857" s="162"/>
    </row>
    <row r="858" spans="1:17" s="2" customFormat="1" ht="14.25">
      <c r="A858" s="3"/>
      <c r="B858" s="3"/>
      <c r="C858" s="3"/>
      <c r="D858" s="3"/>
      <c r="Q858" s="162"/>
    </row>
    <row r="859" spans="1:17" s="2" customFormat="1" ht="14.25">
      <c r="A859" s="3"/>
      <c r="B859" s="3"/>
      <c r="C859" s="3"/>
      <c r="D859" s="3"/>
      <c r="Q859" s="162"/>
    </row>
    <row r="860" spans="1:17" s="2" customFormat="1" ht="14.25">
      <c r="A860" s="3"/>
      <c r="B860" s="3"/>
      <c r="C860" s="3"/>
      <c r="D860" s="3"/>
      <c r="Q860" s="162"/>
    </row>
    <row r="861" spans="1:17" s="2" customFormat="1" ht="14.25">
      <c r="A861" s="3"/>
      <c r="B861" s="3"/>
      <c r="C861" s="3"/>
      <c r="D861" s="3"/>
      <c r="Q861" s="162"/>
    </row>
    <row r="862" spans="1:17" s="2" customFormat="1" ht="14.25">
      <c r="A862" s="3"/>
      <c r="B862" s="3"/>
      <c r="C862" s="3"/>
      <c r="D862" s="3"/>
      <c r="Q862" s="162"/>
    </row>
    <row r="863" spans="1:17" s="2" customFormat="1" ht="14.25">
      <c r="A863" s="3"/>
      <c r="B863" s="3"/>
      <c r="C863" s="3"/>
      <c r="D863" s="3"/>
      <c r="Q863" s="162"/>
    </row>
    <row r="864" spans="1:17" s="2" customFormat="1" ht="14.25">
      <c r="A864" s="3"/>
      <c r="B864" s="3"/>
      <c r="C864" s="3"/>
      <c r="D864" s="3"/>
      <c r="Q864" s="162"/>
    </row>
    <row r="865" spans="1:17" s="2" customFormat="1" ht="14.25">
      <c r="A865" s="3"/>
      <c r="B865" s="3"/>
      <c r="C865" s="3"/>
      <c r="D865" s="3"/>
      <c r="Q865" s="162"/>
    </row>
    <row r="866" spans="1:17" s="2" customFormat="1" ht="14.25">
      <c r="A866" s="3"/>
      <c r="B866" s="3"/>
      <c r="C866" s="3"/>
      <c r="D866" s="3"/>
      <c r="Q866" s="162"/>
    </row>
    <row r="867" spans="1:17" s="2" customFormat="1" ht="14.25">
      <c r="A867" s="3"/>
      <c r="B867" s="3"/>
      <c r="C867" s="3"/>
      <c r="D867" s="3"/>
      <c r="Q867" s="162"/>
    </row>
    <row r="868" spans="1:17" s="2" customFormat="1" ht="14.25">
      <c r="A868" s="3"/>
      <c r="B868" s="3"/>
      <c r="C868" s="3"/>
      <c r="D868" s="3"/>
      <c r="Q868" s="162"/>
    </row>
    <row r="869" spans="1:17" s="2" customFormat="1" ht="14.25">
      <c r="A869" s="3"/>
      <c r="B869" s="3"/>
      <c r="C869" s="3"/>
      <c r="D869" s="3"/>
      <c r="Q869" s="162"/>
    </row>
    <row r="870" spans="1:17" s="2" customFormat="1" ht="14.25">
      <c r="A870" s="3"/>
      <c r="B870" s="3"/>
      <c r="C870" s="3"/>
      <c r="D870" s="3"/>
      <c r="Q870" s="162"/>
    </row>
    <row r="871" spans="1:17" s="2" customFormat="1" ht="14.25">
      <c r="A871" s="3"/>
      <c r="B871" s="3"/>
      <c r="C871" s="3"/>
      <c r="D871" s="3"/>
      <c r="Q871" s="162"/>
    </row>
    <row r="872" spans="1:17" s="2" customFormat="1" ht="14.25">
      <c r="A872" s="3"/>
      <c r="B872" s="3"/>
      <c r="C872" s="3"/>
      <c r="D872" s="3"/>
      <c r="Q872" s="162"/>
    </row>
    <row r="873" spans="1:17" s="2" customFormat="1" ht="14.25">
      <c r="A873" s="3"/>
      <c r="B873" s="3"/>
      <c r="C873" s="3"/>
      <c r="D873" s="3"/>
      <c r="Q873" s="162"/>
    </row>
    <row r="874" spans="1:17" s="2" customFormat="1" ht="14.25">
      <c r="A874" s="3"/>
      <c r="B874" s="3"/>
      <c r="C874" s="3"/>
      <c r="D874" s="3"/>
      <c r="Q874" s="162"/>
    </row>
    <row r="875" spans="1:17" s="2" customFormat="1" ht="14.25">
      <c r="A875" s="3"/>
      <c r="B875" s="3"/>
      <c r="C875" s="3"/>
      <c r="D875" s="3"/>
      <c r="Q875" s="162"/>
    </row>
    <row r="876" spans="1:17" s="2" customFormat="1" ht="14.25">
      <c r="A876" s="3"/>
      <c r="B876" s="3"/>
      <c r="C876" s="3"/>
      <c r="D876" s="3"/>
      <c r="Q876" s="162"/>
    </row>
    <row r="877" spans="1:17" s="2" customFormat="1" ht="14.25">
      <c r="A877" s="3"/>
      <c r="B877" s="3"/>
      <c r="C877" s="3"/>
      <c r="D877" s="3"/>
      <c r="Q877" s="162"/>
    </row>
    <row r="878" spans="1:17" s="2" customFormat="1" ht="14.25">
      <c r="A878" s="3"/>
      <c r="B878" s="3"/>
      <c r="C878" s="3"/>
      <c r="D878" s="3"/>
      <c r="Q878" s="162"/>
    </row>
    <row r="879" spans="1:17" s="2" customFormat="1" ht="14.25">
      <c r="A879" s="3"/>
      <c r="B879" s="3"/>
      <c r="C879" s="3"/>
      <c r="D879" s="3"/>
      <c r="Q879" s="162"/>
    </row>
    <row r="880" spans="1:17" s="2" customFormat="1" ht="14.25">
      <c r="A880" s="3"/>
      <c r="B880" s="3"/>
      <c r="C880" s="3"/>
      <c r="D880" s="3"/>
      <c r="Q880" s="162"/>
    </row>
    <row r="881" spans="1:17" s="2" customFormat="1" ht="14.25">
      <c r="A881" s="3"/>
      <c r="B881" s="3"/>
      <c r="C881" s="3"/>
      <c r="D881" s="3"/>
      <c r="Q881" s="162"/>
    </row>
    <row r="882" spans="1:17" s="2" customFormat="1" ht="14.25">
      <c r="A882" s="3"/>
      <c r="B882" s="3"/>
      <c r="C882" s="3"/>
      <c r="D882" s="3"/>
      <c r="Q882" s="162"/>
    </row>
    <row r="883" spans="1:17" s="2" customFormat="1" ht="14.25">
      <c r="A883" s="3"/>
      <c r="B883" s="3"/>
      <c r="C883" s="3"/>
      <c r="D883" s="3"/>
      <c r="Q883" s="162"/>
    </row>
    <row r="884" spans="1:17" s="2" customFormat="1" ht="14.25">
      <c r="A884" s="3"/>
      <c r="B884" s="3"/>
      <c r="C884" s="3"/>
      <c r="D884" s="3"/>
      <c r="Q884" s="162"/>
    </row>
    <row r="885" spans="1:17" s="2" customFormat="1" ht="14.25">
      <c r="A885" s="3"/>
      <c r="B885" s="3"/>
      <c r="C885" s="3"/>
      <c r="D885" s="3"/>
      <c r="Q885" s="162"/>
    </row>
    <row r="886" spans="1:17" s="2" customFormat="1" ht="14.25">
      <c r="A886" s="3"/>
      <c r="B886" s="3"/>
      <c r="C886" s="3"/>
      <c r="D886" s="3"/>
      <c r="Q886" s="162"/>
    </row>
    <row r="887" spans="1:17" s="2" customFormat="1" ht="14.25">
      <c r="A887" s="3"/>
      <c r="B887" s="3"/>
      <c r="C887" s="3"/>
      <c r="D887" s="3"/>
      <c r="Q887" s="162"/>
    </row>
    <row r="888" spans="1:17" s="2" customFormat="1" ht="14.25">
      <c r="A888" s="3"/>
      <c r="B888" s="3"/>
      <c r="C888" s="3"/>
      <c r="D888" s="3"/>
      <c r="Q888" s="162"/>
    </row>
    <row r="889" spans="1:17" s="2" customFormat="1" ht="14.25">
      <c r="A889" s="3"/>
      <c r="B889" s="3"/>
      <c r="C889" s="3"/>
      <c r="D889" s="3"/>
      <c r="Q889" s="162"/>
    </row>
    <row r="890" spans="1:17" s="2" customFormat="1" ht="14.25">
      <c r="A890" s="3"/>
      <c r="B890" s="3"/>
      <c r="C890" s="3"/>
      <c r="D890" s="3"/>
      <c r="Q890" s="162"/>
    </row>
    <row r="891" spans="1:17" s="2" customFormat="1" ht="14.25">
      <c r="A891" s="3"/>
      <c r="B891" s="3"/>
      <c r="C891" s="3"/>
      <c r="D891" s="3"/>
      <c r="Q891" s="162"/>
    </row>
    <row r="892" spans="1:17" s="2" customFormat="1" ht="14.25">
      <c r="A892" s="3"/>
      <c r="B892" s="3"/>
      <c r="C892" s="3"/>
      <c r="D892" s="3"/>
      <c r="Q892" s="162"/>
    </row>
    <row r="893" spans="1:17" s="2" customFormat="1" ht="14.25">
      <c r="A893" s="3"/>
      <c r="B893" s="3"/>
      <c r="C893" s="3"/>
      <c r="D893" s="3"/>
      <c r="Q893" s="162"/>
    </row>
    <row r="894" spans="1:17" s="2" customFormat="1" ht="14.25">
      <c r="A894" s="3"/>
      <c r="B894" s="3"/>
      <c r="C894" s="3"/>
      <c r="D894" s="3"/>
      <c r="Q894" s="162"/>
    </row>
    <row r="895" spans="1:17" s="2" customFormat="1" ht="14.25">
      <c r="A895" s="3"/>
      <c r="B895" s="3"/>
      <c r="C895" s="3"/>
      <c r="D895" s="3"/>
      <c r="Q895" s="162"/>
    </row>
    <row r="896" spans="1:17" s="2" customFormat="1" ht="14.25">
      <c r="A896" s="3"/>
      <c r="B896" s="3"/>
      <c r="C896" s="3"/>
      <c r="D896" s="3"/>
      <c r="Q896" s="162"/>
    </row>
    <row r="897" spans="1:17" s="2" customFormat="1" ht="14.25">
      <c r="A897" s="3"/>
      <c r="B897" s="3"/>
      <c r="C897" s="3"/>
      <c r="D897" s="3"/>
      <c r="Q897" s="162"/>
    </row>
    <row r="898" spans="1:17" s="2" customFormat="1" ht="14.25">
      <c r="A898" s="3"/>
      <c r="B898" s="3"/>
      <c r="C898" s="3"/>
      <c r="D898" s="3"/>
      <c r="Q898" s="162"/>
    </row>
    <row r="899" spans="1:17" s="2" customFormat="1" ht="14.25">
      <c r="A899" s="3"/>
      <c r="B899" s="3"/>
      <c r="C899" s="3"/>
      <c r="D899" s="3"/>
      <c r="Q899" s="162"/>
    </row>
    <row r="900" spans="1:17" s="2" customFormat="1" ht="14.25">
      <c r="A900" s="3"/>
      <c r="B900" s="3"/>
      <c r="C900" s="3"/>
      <c r="D900" s="3"/>
      <c r="Q900" s="162"/>
    </row>
    <row r="901" spans="1:17" s="2" customFormat="1" ht="14.25">
      <c r="A901" s="3"/>
      <c r="B901" s="3"/>
      <c r="C901" s="3"/>
      <c r="D901" s="3"/>
      <c r="Q901" s="162"/>
    </row>
    <row r="902" spans="1:17" s="2" customFormat="1" ht="14.25">
      <c r="A902" s="3"/>
      <c r="B902" s="3"/>
      <c r="C902" s="3"/>
      <c r="D902" s="3"/>
      <c r="Q902" s="162"/>
    </row>
    <row r="903" spans="1:17" s="2" customFormat="1" ht="14.25">
      <c r="A903" s="3"/>
      <c r="B903" s="3"/>
      <c r="C903" s="3"/>
      <c r="D903" s="3"/>
      <c r="Q903" s="162"/>
    </row>
    <row r="904" spans="1:17" s="2" customFormat="1" ht="14.25">
      <c r="A904" s="3"/>
      <c r="B904" s="3"/>
      <c r="C904" s="3"/>
      <c r="D904" s="3"/>
      <c r="Q904" s="162"/>
    </row>
    <row r="905" spans="1:17" s="2" customFormat="1" ht="14.25">
      <c r="A905" s="3"/>
      <c r="B905" s="3"/>
      <c r="C905" s="3"/>
      <c r="D905" s="3"/>
      <c r="Q905" s="162"/>
    </row>
    <row r="906" spans="1:17" s="2" customFormat="1" ht="14.25">
      <c r="A906" s="3"/>
      <c r="B906" s="3"/>
      <c r="C906" s="3"/>
      <c r="D906" s="3"/>
      <c r="Q906" s="162"/>
    </row>
    <row r="907" spans="1:17" s="2" customFormat="1" ht="14.25">
      <c r="A907" s="3"/>
      <c r="B907" s="3"/>
      <c r="C907" s="3"/>
      <c r="D907" s="3"/>
      <c r="Q907" s="162"/>
    </row>
    <row r="908" spans="1:17" s="2" customFormat="1" ht="14.25">
      <c r="A908" s="3"/>
      <c r="B908" s="3"/>
      <c r="C908" s="3"/>
      <c r="D908" s="3"/>
      <c r="Q908" s="162"/>
    </row>
    <row r="909" spans="1:17" s="2" customFormat="1" ht="14.25">
      <c r="A909" s="3"/>
      <c r="B909" s="3"/>
      <c r="C909" s="3"/>
      <c r="D909" s="3"/>
      <c r="Q909" s="162"/>
    </row>
    <row r="910" spans="1:17" s="2" customFormat="1" ht="14.25">
      <c r="A910" s="3"/>
      <c r="B910" s="3"/>
      <c r="C910" s="3"/>
      <c r="D910" s="3"/>
      <c r="Q910" s="162"/>
    </row>
    <row r="911" spans="1:17" s="2" customFormat="1" ht="14.25">
      <c r="A911" s="3"/>
      <c r="B911" s="3"/>
      <c r="C911" s="3"/>
      <c r="D911" s="3"/>
      <c r="Q911" s="162"/>
    </row>
    <row r="912" spans="1:17" s="2" customFormat="1" ht="14.25">
      <c r="A912" s="3"/>
      <c r="B912" s="3"/>
      <c r="C912" s="3"/>
      <c r="D912" s="3"/>
      <c r="Q912" s="162"/>
    </row>
    <row r="913" spans="1:17" s="2" customFormat="1" ht="14.25">
      <c r="A913" s="3"/>
      <c r="B913" s="3"/>
      <c r="C913" s="3"/>
      <c r="D913" s="3"/>
      <c r="Q913" s="162"/>
    </row>
    <row r="914" spans="1:17" s="2" customFormat="1" ht="14.25">
      <c r="A914" s="3"/>
      <c r="B914" s="3"/>
      <c r="C914" s="3"/>
      <c r="D914" s="3"/>
      <c r="Q914" s="162"/>
    </row>
    <row r="915" spans="1:17" s="2" customFormat="1" ht="14.25">
      <c r="A915" s="3"/>
      <c r="B915" s="3"/>
      <c r="C915" s="3"/>
      <c r="D915" s="3"/>
      <c r="Q915" s="162"/>
    </row>
    <row r="916" spans="1:17" s="2" customFormat="1" ht="14.25">
      <c r="A916" s="3"/>
      <c r="B916" s="3"/>
      <c r="C916" s="3"/>
      <c r="D916" s="3"/>
      <c r="Q916" s="162"/>
    </row>
    <row r="917" spans="1:17" s="2" customFormat="1" ht="14.25">
      <c r="A917" s="3"/>
      <c r="B917" s="3"/>
      <c r="C917" s="3"/>
      <c r="D917" s="3"/>
      <c r="Q917" s="162"/>
    </row>
    <row r="918" spans="1:17" s="2" customFormat="1" ht="14.25">
      <c r="A918" s="3"/>
      <c r="B918" s="3"/>
      <c r="C918" s="3"/>
      <c r="D918" s="3"/>
      <c r="Q918" s="162"/>
    </row>
    <row r="919" spans="1:17" s="2" customFormat="1" ht="14.25">
      <c r="A919" s="3"/>
      <c r="B919" s="3"/>
      <c r="C919" s="3"/>
      <c r="D919" s="3"/>
      <c r="Q919" s="162"/>
    </row>
    <row r="920" spans="1:17" s="2" customFormat="1" ht="14.25">
      <c r="A920" s="3"/>
      <c r="B920" s="3"/>
      <c r="C920" s="3"/>
      <c r="D920" s="3"/>
      <c r="Q920" s="162"/>
    </row>
    <row r="921" spans="1:17" s="2" customFormat="1" ht="14.25">
      <c r="A921" s="3"/>
      <c r="B921" s="3"/>
      <c r="C921" s="3"/>
      <c r="D921" s="3"/>
      <c r="Q921" s="162"/>
    </row>
    <row r="922" spans="1:17" s="2" customFormat="1" ht="14.25">
      <c r="A922" s="3"/>
      <c r="B922" s="3"/>
      <c r="C922" s="3"/>
      <c r="D922" s="3"/>
      <c r="Q922" s="162"/>
    </row>
    <row r="923" spans="1:17" s="2" customFormat="1" ht="14.25">
      <c r="A923" s="3"/>
      <c r="B923" s="3"/>
      <c r="C923" s="3"/>
      <c r="D923" s="3"/>
      <c r="Q923" s="162"/>
    </row>
    <row r="924" spans="1:17" s="2" customFormat="1" ht="14.25">
      <c r="A924" s="3"/>
      <c r="B924" s="3"/>
      <c r="C924" s="3"/>
      <c r="D924" s="3"/>
      <c r="Q924" s="162"/>
    </row>
    <row r="925" spans="1:17" s="2" customFormat="1" ht="14.25">
      <c r="A925" s="3"/>
      <c r="B925" s="3"/>
      <c r="C925" s="3"/>
      <c r="D925" s="3"/>
      <c r="Q925" s="162"/>
    </row>
    <row r="926" spans="1:17" s="2" customFormat="1" ht="14.25">
      <c r="A926" s="3"/>
      <c r="B926" s="3"/>
      <c r="C926" s="3"/>
      <c r="D926" s="3"/>
      <c r="Q926" s="162"/>
    </row>
    <row r="927" spans="1:17" s="2" customFormat="1" ht="14.25">
      <c r="A927" s="3"/>
      <c r="B927" s="3"/>
      <c r="C927" s="3"/>
      <c r="D927" s="3"/>
      <c r="Q927" s="162"/>
    </row>
    <row r="928" spans="1:17" s="2" customFormat="1" ht="14.25">
      <c r="A928" s="3"/>
      <c r="B928" s="3"/>
      <c r="C928" s="3"/>
      <c r="D928" s="3"/>
      <c r="Q928" s="162"/>
    </row>
    <row r="929" spans="1:17" s="2" customFormat="1" ht="14.25">
      <c r="A929" s="3"/>
      <c r="B929" s="3"/>
      <c r="C929" s="3"/>
      <c r="D929" s="3"/>
      <c r="Q929" s="162"/>
    </row>
    <row r="930" spans="1:17" s="2" customFormat="1" ht="14.25">
      <c r="A930" s="3"/>
      <c r="B930" s="3"/>
      <c r="C930" s="3"/>
      <c r="D930" s="3"/>
      <c r="Q930" s="162"/>
    </row>
    <row r="931" spans="1:17" s="2" customFormat="1" ht="14.25">
      <c r="A931" s="3"/>
      <c r="B931" s="3"/>
      <c r="C931" s="3"/>
      <c r="D931" s="3"/>
      <c r="Q931" s="162"/>
    </row>
    <row r="932" spans="1:17" s="2" customFormat="1" ht="14.25">
      <c r="A932" s="3"/>
      <c r="B932" s="3"/>
      <c r="C932" s="3"/>
      <c r="D932" s="3"/>
      <c r="Q932" s="162"/>
    </row>
    <row r="933" spans="1:17" s="2" customFormat="1" ht="14.25">
      <c r="A933" s="3"/>
      <c r="B933" s="3"/>
      <c r="C933" s="3"/>
      <c r="D933" s="3"/>
      <c r="Q933" s="162"/>
    </row>
    <row r="934" spans="1:17" s="2" customFormat="1" ht="14.25">
      <c r="A934" s="3"/>
      <c r="B934" s="3"/>
      <c r="C934" s="3"/>
      <c r="D934" s="3"/>
      <c r="Q934" s="162"/>
    </row>
    <row r="935" spans="1:17" s="2" customFormat="1" ht="14.25">
      <c r="A935" s="3"/>
      <c r="B935" s="3"/>
      <c r="C935" s="3"/>
      <c r="D935" s="3"/>
      <c r="Q935" s="162"/>
    </row>
    <row r="936" spans="1:17" s="2" customFormat="1" ht="14.25">
      <c r="A936" s="3"/>
      <c r="B936" s="3"/>
      <c r="C936" s="3"/>
      <c r="D936" s="3"/>
      <c r="Q936" s="162"/>
    </row>
    <row r="937" spans="1:17" s="2" customFormat="1" ht="14.25">
      <c r="A937" s="3"/>
      <c r="B937" s="3"/>
      <c r="C937" s="3"/>
      <c r="D937" s="3"/>
      <c r="Q937" s="162"/>
    </row>
    <row r="938" spans="1:17" s="2" customFormat="1" ht="14.25">
      <c r="A938" s="3"/>
      <c r="B938" s="3"/>
      <c r="C938" s="3"/>
      <c r="D938" s="3"/>
      <c r="Q938" s="162"/>
    </row>
    <row r="939" spans="1:17" s="2" customFormat="1" ht="14.25">
      <c r="A939" s="3"/>
      <c r="B939" s="3"/>
      <c r="C939" s="3"/>
      <c r="D939" s="3"/>
      <c r="Q939" s="162"/>
    </row>
    <row r="940" spans="1:17" s="2" customFormat="1" ht="14.25">
      <c r="A940" s="3"/>
      <c r="B940" s="3"/>
      <c r="C940" s="3"/>
      <c r="D940" s="3"/>
      <c r="Q940" s="162"/>
    </row>
    <row r="941" spans="1:17" s="2" customFormat="1" ht="14.25">
      <c r="A941" s="3"/>
      <c r="B941" s="3"/>
      <c r="C941" s="3"/>
      <c r="D941" s="3"/>
      <c r="Q941" s="162"/>
    </row>
    <row r="942" spans="1:17" s="2" customFormat="1" ht="14.25">
      <c r="A942" s="3"/>
      <c r="B942" s="3"/>
      <c r="C942" s="3"/>
      <c r="D942" s="3"/>
      <c r="Q942" s="162"/>
    </row>
    <row r="943" spans="1:17" s="2" customFormat="1" ht="14.25">
      <c r="A943" s="3"/>
      <c r="B943" s="3"/>
      <c r="C943" s="3"/>
      <c r="D943" s="3"/>
      <c r="Q943" s="162"/>
    </row>
    <row r="944" spans="1:17" s="2" customFormat="1" ht="14.25">
      <c r="A944" s="3"/>
      <c r="B944" s="3"/>
      <c r="C944" s="3"/>
      <c r="D944" s="3"/>
      <c r="Q944" s="162"/>
    </row>
    <row r="945" spans="1:17" s="2" customFormat="1" ht="14.25">
      <c r="A945" s="3"/>
      <c r="B945" s="3"/>
      <c r="C945" s="3"/>
      <c r="D945" s="3"/>
      <c r="Q945" s="162"/>
    </row>
    <row r="946" spans="1:17" s="2" customFormat="1" ht="14.25">
      <c r="A946" s="3"/>
      <c r="B946" s="3"/>
      <c r="C946" s="3"/>
      <c r="D946" s="3"/>
      <c r="Q946" s="162"/>
    </row>
    <row r="947" spans="1:17" s="2" customFormat="1" ht="14.25">
      <c r="A947" s="3"/>
      <c r="B947" s="3"/>
      <c r="C947" s="3"/>
      <c r="D947" s="3"/>
      <c r="Q947" s="162"/>
    </row>
    <row r="948" spans="1:17" s="2" customFormat="1" ht="14.25">
      <c r="A948" s="3"/>
      <c r="B948" s="3"/>
      <c r="C948" s="3"/>
      <c r="D948" s="3"/>
      <c r="Q948" s="162"/>
    </row>
    <row r="949" spans="1:17" s="2" customFormat="1" ht="14.25">
      <c r="A949" s="3"/>
      <c r="B949" s="3"/>
      <c r="C949" s="3"/>
      <c r="D949" s="3"/>
      <c r="Q949" s="162"/>
    </row>
    <row r="950" spans="1:17" s="2" customFormat="1" ht="14.25">
      <c r="A950" s="3"/>
      <c r="B950" s="3"/>
      <c r="C950" s="3"/>
      <c r="D950" s="3"/>
      <c r="Q950" s="162"/>
    </row>
    <row r="951" spans="1:17" s="2" customFormat="1" ht="14.25">
      <c r="A951" s="3"/>
      <c r="B951" s="3"/>
      <c r="C951" s="3"/>
      <c r="D951" s="3"/>
      <c r="Q951" s="162"/>
    </row>
    <row r="952" spans="1:17" s="2" customFormat="1" ht="14.25">
      <c r="A952" s="3"/>
      <c r="B952" s="3"/>
      <c r="C952" s="3"/>
      <c r="D952" s="3"/>
      <c r="Q952" s="162"/>
    </row>
    <row r="953" spans="1:17" s="2" customFormat="1" ht="14.25">
      <c r="A953" s="3"/>
      <c r="B953" s="3"/>
      <c r="C953" s="3"/>
      <c r="D953" s="3"/>
      <c r="Q953" s="162"/>
    </row>
    <row r="954" spans="1:17" s="2" customFormat="1" ht="14.25">
      <c r="A954" s="3"/>
      <c r="B954" s="3"/>
      <c r="C954" s="3"/>
      <c r="D954" s="3"/>
      <c r="Q954" s="162"/>
    </row>
    <row r="955" spans="1:17" s="2" customFormat="1" ht="14.25">
      <c r="A955" s="3"/>
      <c r="B955" s="3"/>
      <c r="C955" s="3"/>
      <c r="D955" s="3"/>
      <c r="Q955" s="162"/>
    </row>
    <row r="956" spans="1:17" s="2" customFormat="1" ht="14.25">
      <c r="A956" s="3"/>
      <c r="B956" s="3"/>
      <c r="C956" s="3"/>
      <c r="D956" s="3"/>
      <c r="Q956" s="162"/>
    </row>
    <row r="957" spans="1:17" s="2" customFormat="1" ht="14.25">
      <c r="A957" s="3"/>
      <c r="B957" s="3"/>
      <c r="C957" s="3"/>
      <c r="D957" s="3"/>
      <c r="Q957" s="162"/>
    </row>
    <row r="958" spans="1:17" s="2" customFormat="1" ht="14.25">
      <c r="A958" s="3"/>
      <c r="B958" s="3"/>
      <c r="C958" s="3"/>
      <c r="D958" s="3"/>
      <c r="Q958" s="162"/>
    </row>
    <row r="959" spans="1:17" s="2" customFormat="1" ht="14.25">
      <c r="A959" s="3"/>
      <c r="B959" s="3"/>
      <c r="C959" s="3"/>
      <c r="D959" s="3"/>
      <c r="Q959" s="162"/>
    </row>
    <row r="960" spans="1:17" s="2" customFormat="1" ht="14.25">
      <c r="A960" s="3"/>
      <c r="B960" s="3"/>
      <c r="C960" s="3"/>
      <c r="D960" s="3"/>
      <c r="Q960" s="162"/>
    </row>
    <row r="961" spans="1:17" s="2" customFormat="1" ht="14.25">
      <c r="A961" s="3"/>
      <c r="B961" s="3"/>
      <c r="C961" s="3"/>
      <c r="D961" s="3"/>
      <c r="Q961" s="162"/>
    </row>
    <row r="962" spans="1:17" s="2" customFormat="1" ht="14.25">
      <c r="A962" s="3"/>
      <c r="B962" s="3"/>
      <c r="C962" s="3"/>
      <c r="D962" s="3"/>
      <c r="Q962" s="162"/>
    </row>
    <row r="963" spans="1:17" s="2" customFormat="1" ht="14.25">
      <c r="A963" s="3"/>
      <c r="B963" s="3"/>
      <c r="C963" s="3"/>
      <c r="D963" s="3"/>
      <c r="Q963" s="162"/>
    </row>
    <row r="964" spans="1:17" s="2" customFormat="1" ht="14.25">
      <c r="A964" s="3"/>
      <c r="B964" s="3"/>
      <c r="C964" s="3"/>
      <c r="D964" s="3"/>
      <c r="Q964" s="162"/>
    </row>
    <row r="965" spans="1:17" s="2" customFormat="1" ht="14.25">
      <c r="A965" s="3"/>
      <c r="B965" s="3"/>
      <c r="C965" s="3"/>
      <c r="D965" s="3"/>
      <c r="Q965" s="162"/>
    </row>
    <row r="966" spans="1:17" s="2" customFormat="1" ht="14.25">
      <c r="A966" s="3"/>
      <c r="B966" s="3"/>
      <c r="C966" s="3"/>
      <c r="D966" s="3"/>
      <c r="Q966" s="162"/>
    </row>
    <row r="967" spans="1:17" s="2" customFormat="1" ht="14.25">
      <c r="A967" s="3"/>
      <c r="B967" s="3"/>
      <c r="C967" s="3"/>
      <c r="D967" s="3"/>
      <c r="Q967" s="162"/>
    </row>
    <row r="968" spans="1:17" s="2" customFormat="1" ht="14.25">
      <c r="A968" s="3"/>
      <c r="B968" s="3"/>
      <c r="C968" s="3"/>
      <c r="D968" s="3"/>
      <c r="Q968" s="162"/>
    </row>
    <row r="969" spans="1:17" s="2" customFormat="1" ht="14.25">
      <c r="A969" s="3"/>
      <c r="B969" s="3"/>
      <c r="C969" s="3"/>
      <c r="D969" s="3"/>
      <c r="Q969" s="162"/>
    </row>
    <row r="970" spans="1:17" s="2" customFormat="1" ht="14.25">
      <c r="A970" s="3"/>
      <c r="B970" s="3"/>
      <c r="C970" s="3"/>
      <c r="D970" s="3"/>
      <c r="Q970" s="162"/>
    </row>
    <row r="971" spans="1:17" s="2" customFormat="1" ht="14.25">
      <c r="A971" s="3"/>
      <c r="B971" s="3"/>
      <c r="C971" s="3"/>
      <c r="D971" s="3"/>
      <c r="Q971" s="162"/>
    </row>
    <row r="972" spans="1:17" s="2" customFormat="1" ht="14.25">
      <c r="A972" s="3"/>
      <c r="B972" s="3"/>
      <c r="C972" s="3"/>
      <c r="D972" s="3"/>
      <c r="Q972" s="162"/>
    </row>
    <row r="973" spans="1:17" s="2" customFormat="1" ht="14.25">
      <c r="A973" s="3"/>
      <c r="B973" s="3"/>
      <c r="C973" s="3"/>
      <c r="D973" s="3"/>
      <c r="Q973" s="162"/>
    </row>
    <row r="974" spans="1:17" s="2" customFormat="1" ht="14.25">
      <c r="A974" s="3"/>
      <c r="B974" s="3"/>
      <c r="C974" s="3"/>
      <c r="D974" s="3"/>
      <c r="Q974" s="162"/>
    </row>
    <row r="975" spans="1:17" s="2" customFormat="1" ht="14.25">
      <c r="A975" s="3"/>
      <c r="B975" s="3"/>
      <c r="C975" s="3"/>
      <c r="D975" s="3"/>
      <c r="Q975" s="162"/>
    </row>
    <row r="976" spans="1:17" s="2" customFormat="1" ht="14.25">
      <c r="A976" s="3"/>
      <c r="B976" s="3"/>
      <c r="C976" s="3"/>
      <c r="D976" s="3"/>
      <c r="Q976" s="162"/>
    </row>
    <row r="977" spans="1:17" s="2" customFormat="1" ht="14.25">
      <c r="A977" s="3"/>
      <c r="B977" s="3"/>
      <c r="C977" s="3"/>
      <c r="D977" s="3"/>
      <c r="Q977" s="162"/>
    </row>
    <row r="978" spans="1:17" s="2" customFormat="1" ht="14.25">
      <c r="A978" s="3"/>
      <c r="B978" s="3"/>
      <c r="C978" s="3"/>
      <c r="D978" s="3"/>
      <c r="Q978" s="162"/>
    </row>
    <row r="979" spans="1:17" s="2" customFormat="1" ht="14.25">
      <c r="A979" s="3"/>
      <c r="B979" s="3"/>
      <c r="C979" s="3"/>
      <c r="D979" s="3"/>
      <c r="Q979" s="162"/>
    </row>
    <row r="980" spans="1:17" s="2" customFormat="1" ht="14.25">
      <c r="A980" s="3"/>
      <c r="B980" s="3"/>
      <c r="C980" s="3"/>
      <c r="D980" s="3"/>
      <c r="Q980" s="162"/>
    </row>
    <row r="981" spans="1:17" s="2" customFormat="1" ht="14.25">
      <c r="A981" s="3"/>
      <c r="B981" s="3"/>
      <c r="C981" s="3"/>
      <c r="D981" s="3"/>
      <c r="Q981" s="162"/>
    </row>
    <row r="982" spans="1:17" s="2" customFormat="1" ht="14.25">
      <c r="A982" s="3"/>
      <c r="B982" s="3"/>
      <c r="C982" s="3"/>
      <c r="D982" s="3"/>
      <c r="Q982" s="162"/>
    </row>
    <row r="983" spans="1:17" s="2" customFormat="1" ht="14.25">
      <c r="A983" s="3"/>
      <c r="B983" s="3"/>
      <c r="C983" s="3"/>
      <c r="D983" s="3"/>
      <c r="Q983" s="162"/>
    </row>
    <row r="984" spans="1:17" s="2" customFormat="1" ht="14.25">
      <c r="A984" s="3"/>
      <c r="B984" s="3"/>
      <c r="C984" s="3"/>
      <c r="D984" s="3"/>
      <c r="Q984" s="162"/>
    </row>
    <row r="985" spans="1:17" s="2" customFormat="1" ht="14.25">
      <c r="A985" s="3"/>
      <c r="B985" s="3"/>
      <c r="C985" s="3"/>
      <c r="D985" s="3"/>
      <c r="Q985" s="162"/>
    </row>
    <row r="986" spans="1:17" s="2" customFormat="1" ht="14.25">
      <c r="A986" s="3"/>
      <c r="B986" s="3"/>
      <c r="C986" s="3"/>
      <c r="D986" s="3"/>
      <c r="Q986" s="162"/>
    </row>
    <row r="987" spans="1:17" s="2" customFormat="1" ht="14.25">
      <c r="A987" s="3"/>
      <c r="B987" s="3"/>
      <c r="C987" s="3"/>
      <c r="D987" s="3"/>
      <c r="Q987" s="162"/>
    </row>
    <row r="988" spans="1:17" s="2" customFormat="1" ht="14.25">
      <c r="A988" s="3"/>
      <c r="B988" s="3"/>
      <c r="C988" s="3"/>
      <c r="D988" s="3"/>
      <c r="Q988" s="162"/>
    </row>
    <row r="989" spans="1:17" s="2" customFormat="1" ht="14.25">
      <c r="A989" s="3"/>
      <c r="B989" s="3"/>
      <c r="C989" s="3"/>
      <c r="D989" s="3"/>
      <c r="Q989" s="162"/>
    </row>
    <row r="990" spans="1:17" s="2" customFormat="1" ht="14.25">
      <c r="A990" s="3"/>
      <c r="B990" s="3"/>
      <c r="C990" s="3"/>
      <c r="D990" s="3"/>
      <c r="Q990" s="162"/>
    </row>
    <row r="991" spans="1:17" s="2" customFormat="1" ht="14.25">
      <c r="A991" s="3"/>
      <c r="B991" s="3"/>
      <c r="C991" s="3"/>
      <c r="D991" s="3"/>
      <c r="Q991" s="162"/>
    </row>
    <row r="992" spans="1:17" s="2" customFormat="1" ht="14.25">
      <c r="A992" s="3"/>
      <c r="B992" s="3"/>
      <c r="C992" s="3"/>
      <c r="D992" s="3"/>
      <c r="Q992" s="162"/>
    </row>
    <row r="993" spans="1:17" s="2" customFormat="1" ht="14.25">
      <c r="A993" s="3"/>
      <c r="B993" s="3"/>
      <c r="C993" s="3"/>
      <c r="D993" s="3"/>
      <c r="Q993" s="162"/>
    </row>
    <row r="994" spans="1:17" s="2" customFormat="1" ht="14.25">
      <c r="A994" s="3"/>
      <c r="B994" s="3"/>
      <c r="C994" s="3"/>
      <c r="D994" s="3"/>
      <c r="Q994" s="162"/>
    </row>
    <row r="995" spans="1:17" s="2" customFormat="1" ht="14.25">
      <c r="A995" s="3"/>
      <c r="B995" s="3"/>
      <c r="C995" s="3"/>
      <c r="D995" s="3"/>
      <c r="Q995" s="162"/>
    </row>
    <row r="996" spans="1:17" s="2" customFormat="1" ht="14.25">
      <c r="A996" s="3"/>
      <c r="B996" s="3"/>
      <c r="C996" s="3"/>
      <c r="D996" s="3"/>
      <c r="Q996" s="162"/>
    </row>
    <row r="997" spans="1:17" s="2" customFormat="1" ht="14.25">
      <c r="A997" s="3"/>
      <c r="B997" s="3"/>
      <c r="C997" s="3"/>
      <c r="D997" s="3"/>
      <c r="Q997" s="162"/>
    </row>
    <row r="998" spans="1:17" s="2" customFormat="1" ht="14.25">
      <c r="A998" s="3"/>
      <c r="B998" s="3"/>
      <c r="C998" s="3"/>
      <c r="D998" s="3"/>
      <c r="Q998" s="162"/>
    </row>
    <row r="999" spans="1:17" s="2" customFormat="1" ht="14.25">
      <c r="A999" s="3"/>
      <c r="B999" s="3"/>
      <c r="C999" s="3"/>
      <c r="D999" s="3"/>
      <c r="Q999" s="162"/>
    </row>
    <row r="1000" spans="1:17" s="2" customFormat="1" ht="14.25">
      <c r="A1000" s="3"/>
      <c r="B1000" s="3"/>
      <c r="C1000" s="3"/>
      <c r="D1000" s="3"/>
      <c r="Q1000" s="162"/>
    </row>
    <row r="1001" spans="1:17" s="2" customFormat="1" ht="14.25">
      <c r="A1001" s="3"/>
      <c r="B1001" s="3"/>
      <c r="C1001" s="3"/>
      <c r="D1001" s="3"/>
      <c r="Q1001" s="162"/>
    </row>
    <row r="1002" spans="1:17" s="2" customFormat="1" ht="14.25">
      <c r="A1002" s="3"/>
      <c r="B1002" s="3"/>
      <c r="C1002" s="3"/>
      <c r="D1002" s="3"/>
      <c r="Q1002" s="162"/>
    </row>
    <row r="1003" spans="1:17" s="2" customFormat="1" ht="14.25">
      <c r="A1003" s="3"/>
      <c r="B1003" s="3"/>
      <c r="C1003" s="3"/>
      <c r="D1003" s="3"/>
      <c r="Q1003" s="162"/>
    </row>
    <row r="1004" spans="1:17" s="2" customFormat="1" ht="14.25">
      <c r="A1004" s="3"/>
      <c r="B1004" s="3"/>
      <c r="C1004" s="3"/>
      <c r="D1004" s="3"/>
      <c r="Q1004" s="162"/>
    </row>
    <row r="1005" spans="1:17" s="2" customFormat="1" ht="14.25">
      <c r="A1005" s="3"/>
      <c r="B1005" s="3"/>
      <c r="C1005" s="3"/>
      <c r="D1005" s="3"/>
      <c r="Q1005" s="162"/>
    </row>
    <row r="1006" spans="1:17" s="2" customFormat="1" ht="14.25">
      <c r="A1006" s="3"/>
      <c r="B1006" s="3"/>
      <c r="C1006" s="3"/>
      <c r="D1006" s="3"/>
      <c r="Q1006" s="162"/>
    </row>
    <row r="1007" spans="1:17" s="2" customFormat="1" ht="14.25">
      <c r="A1007" s="3"/>
      <c r="B1007" s="3"/>
      <c r="C1007" s="3"/>
      <c r="D1007" s="3"/>
      <c r="Q1007" s="162"/>
    </row>
    <row r="1008" spans="1:17" s="2" customFormat="1" ht="14.25">
      <c r="A1008" s="3"/>
      <c r="B1008" s="3"/>
      <c r="C1008" s="3"/>
      <c r="D1008" s="3"/>
      <c r="Q1008" s="162"/>
    </row>
    <row r="1009" spans="1:17" s="2" customFormat="1" ht="14.25">
      <c r="A1009" s="3"/>
      <c r="B1009" s="3"/>
      <c r="C1009" s="3"/>
      <c r="D1009" s="3"/>
      <c r="Q1009" s="162"/>
    </row>
    <row r="1010" spans="1:17" s="2" customFormat="1" ht="14.25">
      <c r="A1010" s="3"/>
      <c r="B1010" s="3"/>
      <c r="C1010" s="3"/>
      <c r="D1010" s="3"/>
      <c r="Q1010" s="162"/>
    </row>
    <row r="1011" spans="1:17" s="2" customFormat="1" ht="14.25">
      <c r="A1011" s="3"/>
      <c r="B1011" s="3"/>
      <c r="C1011" s="3"/>
      <c r="D1011" s="3"/>
      <c r="Q1011" s="162"/>
    </row>
    <row r="1012" spans="1:17" s="2" customFormat="1" ht="14.25">
      <c r="A1012" s="3"/>
      <c r="B1012" s="3"/>
      <c r="C1012" s="3"/>
      <c r="D1012" s="3"/>
      <c r="Q1012" s="162"/>
    </row>
    <row r="1013" spans="1:17" s="2" customFormat="1" ht="14.25">
      <c r="A1013" s="3"/>
      <c r="B1013" s="3"/>
      <c r="C1013" s="3"/>
      <c r="D1013" s="3"/>
      <c r="Q1013" s="162"/>
    </row>
    <row r="1014" spans="1:17" s="2" customFormat="1" ht="14.25">
      <c r="A1014" s="3"/>
      <c r="B1014" s="3"/>
      <c r="C1014" s="3"/>
      <c r="D1014" s="3"/>
      <c r="Q1014" s="162"/>
    </row>
    <row r="1015" spans="1:17" s="2" customFormat="1" ht="14.25">
      <c r="A1015" s="3"/>
      <c r="B1015" s="3"/>
      <c r="C1015" s="3"/>
      <c r="D1015" s="3"/>
      <c r="Q1015" s="162"/>
    </row>
    <row r="1016" spans="1:17" s="2" customFormat="1" ht="14.25">
      <c r="A1016" s="3"/>
      <c r="B1016" s="3"/>
      <c r="C1016" s="3"/>
      <c r="D1016" s="3"/>
      <c r="Q1016" s="162"/>
    </row>
    <row r="1017" spans="1:17" s="2" customFormat="1" ht="14.25">
      <c r="A1017" s="3"/>
      <c r="B1017" s="3"/>
      <c r="C1017" s="3"/>
      <c r="D1017" s="3"/>
      <c r="Q1017" s="162"/>
    </row>
    <row r="1018" spans="1:17" s="2" customFormat="1" ht="14.25">
      <c r="A1018" s="3"/>
      <c r="B1018" s="3"/>
      <c r="C1018" s="3"/>
      <c r="D1018" s="3"/>
      <c r="Q1018" s="162"/>
    </row>
    <row r="1019" spans="1:17" s="2" customFormat="1" ht="14.25">
      <c r="A1019" s="3"/>
      <c r="B1019" s="3"/>
      <c r="C1019" s="3"/>
      <c r="D1019" s="3"/>
      <c r="Q1019" s="162"/>
    </row>
    <row r="1020" spans="1:17" s="2" customFormat="1" ht="14.25">
      <c r="A1020" s="3"/>
      <c r="B1020" s="3"/>
      <c r="C1020" s="3"/>
      <c r="D1020" s="3"/>
      <c r="Q1020" s="162"/>
    </row>
    <row r="1021" spans="1:17" s="2" customFormat="1" ht="14.25">
      <c r="A1021" s="3"/>
      <c r="B1021" s="3"/>
      <c r="C1021" s="3"/>
      <c r="D1021" s="3"/>
      <c r="Q1021" s="162"/>
    </row>
    <row r="1022" spans="1:17" s="2" customFormat="1" ht="14.25">
      <c r="A1022" s="3"/>
      <c r="B1022" s="3"/>
      <c r="C1022" s="3"/>
      <c r="D1022" s="3"/>
      <c r="Q1022" s="162"/>
    </row>
    <row r="1023" spans="1:17" s="2" customFormat="1" ht="14.25">
      <c r="A1023" s="3"/>
      <c r="B1023" s="3"/>
      <c r="C1023" s="3"/>
      <c r="D1023" s="3"/>
      <c r="Q1023" s="162"/>
    </row>
    <row r="1024" spans="1:17" s="2" customFormat="1" ht="14.25">
      <c r="A1024" s="3"/>
      <c r="B1024" s="3"/>
      <c r="C1024" s="3"/>
      <c r="D1024" s="3"/>
      <c r="Q1024" s="162"/>
    </row>
    <row r="1025" spans="1:17" s="2" customFormat="1" ht="14.25">
      <c r="A1025" s="3"/>
      <c r="B1025" s="3"/>
      <c r="C1025" s="3"/>
      <c r="D1025" s="3"/>
      <c r="Q1025" s="162"/>
    </row>
    <row r="1026" spans="1:17" s="2" customFormat="1" ht="14.25">
      <c r="A1026" s="3"/>
      <c r="B1026" s="3"/>
      <c r="C1026" s="3"/>
      <c r="D1026" s="3"/>
      <c r="Q1026" s="162"/>
    </row>
    <row r="1027" spans="1:17" s="2" customFormat="1" ht="14.25">
      <c r="A1027" s="3"/>
      <c r="B1027" s="3"/>
      <c r="C1027" s="3"/>
      <c r="D1027" s="3"/>
      <c r="Q1027" s="162"/>
    </row>
    <row r="1028" spans="1:17" s="2" customFormat="1" ht="14.25">
      <c r="A1028" s="3"/>
      <c r="B1028" s="3"/>
      <c r="C1028" s="3"/>
      <c r="D1028" s="3"/>
      <c r="Q1028" s="162"/>
    </row>
    <row r="1029" spans="1:17" s="2" customFormat="1" ht="14.25">
      <c r="A1029" s="3"/>
      <c r="B1029" s="3"/>
      <c r="C1029" s="3"/>
      <c r="D1029" s="3"/>
      <c r="Q1029" s="162"/>
    </row>
    <row r="1030" spans="1:17" s="2" customFormat="1" ht="14.25">
      <c r="A1030" s="3"/>
      <c r="B1030" s="3"/>
      <c r="C1030" s="3"/>
      <c r="D1030" s="3"/>
      <c r="Q1030" s="162"/>
    </row>
    <row r="1031" spans="1:17" s="2" customFormat="1" ht="14.25">
      <c r="A1031" s="3"/>
      <c r="B1031" s="3"/>
      <c r="C1031" s="3"/>
      <c r="D1031" s="3"/>
      <c r="Q1031" s="162"/>
    </row>
    <row r="1032" spans="1:17" s="2" customFormat="1" ht="14.25">
      <c r="A1032" s="3"/>
      <c r="B1032" s="3"/>
      <c r="C1032" s="3"/>
      <c r="D1032" s="3"/>
      <c r="Q1032" s="162"/>
    </row>
    <row r="1033" spans="1:17" s="2" customFormat="1" ht="14.25">
      <c r="A1033" s="3"/>
      <c r="B1033" s="3"/>
      <c r="C1033" s="3"/>
      <c r="D1033" s="3"/>
      <c r="Q1033" s="162"/>
    </row>
    <row r="1034" spans="1:17" s="2" customFormat="1" ht="14.25">
      <c r="A1034" s="3"/>
      <c r="B1034" s="3"/>
      <c r="C1034" s="3"/>
      <c r="D1034" s="3"/>
      <c r="Q1034" s="162"/>
    </row>
    <row r="1035" spans="1:17" s="2" customFormat="1" ht="14.25">
      <c r="A1035" s="3"/>
      <c r="B1035" s="3"/>
      <c r="C1035" s="3"/>
      <c r="D1035" s="3"/>
      <c r="Q1035" s="162"/>
    </row>
    <row r="1036" spans="1:17" s="2" customFormat="1" ht="14.25">
      <c r="A1036" s="3"/>
      <c r="B1036" s="3"/>
      <c r="C1036" s="3"/>
      <c r="D1036" s="3"/>
      <c r="Q1036" s="162"/>
    </row>
    <row r="1037" spans="1:17" s="2" customFormat="1" ht="14.25">
      <c r="A1037" s="3"/>
      <c r="B1037" s="3"/>
      <c r="C1037" s="3"/>
      <c r="D1037" s="3"/>
      <c r="Q1037" s="162"/>
    </row>
    <row r="1038" spans="1:17" s="2" customFormat="1" ht="14.25">
      <c r="A1038" s="3"/>
      <c r="B1038" s="3"/>
      <c r="C1038" s="3"/>
      <c r="D1038" s="3"/>
      <c r="Q1038" s="162"/>
    </row>
    <row r="1039" spans="1:17" s="2" customFormat="1" ht="14.25">
      <c r="A1039" s="3"/>
      <c r="B1039" s="3"/>
      <c r="C1039" s="3"/>
      <c r="D1039" s="3"/>
      <c r="Q1039" s="162"/>
    </row>
    <row r="1040" spans="1:17" s="2" customFormat="1" ht="14.25">
      <c r="A1040" s="3"/>
      <c r="B1040" s="3"/>
      <c r="C1040" s="3"/>
      <c r="D1040" s="3"/>
      <c r="Q1040" s="162"/>
    </row>
    <row r="1041" spans="1:17" s="2" customFormat="1" ht="14.25">
      <c r="A1041" s="3"/>
      <c r="B1041" s="3"/>
      <c r="C1041" s="3"/>
      <c r="D1041" s="3"/>
      <c r="Q1041" s="162"/>
    </row>
    <row r="1042" spans="1:17" s="2" customFormat="1" ht="14.25">
      <c r="A1042" s="3"/>
      <c r="B1042" s="3"/>
      <c r="C1042" s="3"/>
      <c r="D1042" s="3"/>
      <c r="Q1042" s="162"/>
    </row>
    <row r="1043" spans="1:17" s="2" customFormat="1" ht="14.25">
      <c r="A1043" s="3"/>
      <c r="B1043" s="3"/>
      <c r="C1043" s="3"/>
      <c r="D1043" s="3"/>
      <c r="Q1043" s="162"/>
    </row>
    <row r="1044" spans="1:17" s="2" customFormat="1" ht="14.25">
      <c r="A1044" s="3"/>
      <c r="B1044" s="3"/>
      <c r="C1044" s="3"/>
      <c r="D1044" s="3"/>
      <c r="Q1044" s="162"/>
    </row>
    <row r="1045" spans="1:17" s="2" customFormat="1" ht="14.25">
      <c r="A1045" s="3"/>
      <c r="B1045" s="3"/>
      <c r="C1045" s="3"/>
      <c r="D1045" s="3"/>
      <c r="Q1045" s="162"/>
    </row>
    <row r="1046" spans="1:17" s="2" customFormat="1" ht="14.25">
      <c r="A1046" s="3"/>
      <c r="B1046" s="3"/>
      <c r="C1046" s="3"/>
      <c r="D1046" s="3"/>
      <c r="Q1046" s="162"/>
    </row>
    <row r="1047" spans="1:17" s="2" customFormat="1" ht="14.25">
      <c r="A1047" s="3"/>
      <c r="B1047" s="3"/>
      <c r="C1047" s="3"/>
      <c r="D1047" s="3"/>
      <c r="Q1047" s="162"/>
    </row>
    <row r="1048" spans="1:17" s="2" customFormat="1" ht="14.25">
      <c r="A1048" s="3"/>
      <c r="B1048" s="3"/>
      <c r="C1048" s="3"/>
      <c r="D1048" s="3"/>
      <c r="Q1048" s="162"/>
    </row>
    <row r="1049" spans="1:17" s="2" customFormat="1" ht="14.25">
      <c r="A1049" s="3"/>
      <c r="B1049" s="3"/>
      <c r="C1049" s="3"/>
      <c r="D1049" s="3"/>
      <c r="Q1049" s="162"/>
    </row>
    <row r="1050" spans="1:17" s="2" customFormat="1" ht="14.25">
      <c r="A1050" s="3"/>
      <c r="B1050" s="3"/>
      <c r="C1050" s="3"/>
      <c r="D1050" s="3"/>
      <c r="Q1050" s="162"/>
    </row>
    <row r="1051" spans="1:17" s="2" customFormat="1" ht="14.25">
      <c r="A1051" s="3"/>
      <c r="B1051" s="3"/>
      <c r="C1051" s="3"/>
      <c r="D1051" s="3"/>
      <c r="Q1051" s="162"/>
    </row>
    <row r="1052" spans="1:17" s="2" customFormat="1" ht="14.25">
      <c r="A1052" s="3"/>
      <c r="B1052" s="3"/>
      <c r="C1052" s="3"/>
      <c r="D1052" s="3"/>
      <c r="Q1052" s="162"/>
    </row>
    <row r="1053" spans="1:17" s="2" customFormat="1" ht="14.25">
      <c r="A1053" s="3"/>
      <c r="B1053" s="3"/>
      <c r="C1053" s="3"/>
      <c r="D1053" s="3"/>
      <c r="Q1053" s="162"/>
    </row>
    <row r="1054" spans="1:17" s="2" customFormat="1" ht="14.25">
      <c r="A1054" s="3"/>
      <c r="B1054" s="3"/>
      <c r="C1054" s="3"/>
      <c r="D1054" s="3"/>
      <c r="Q1054" s="162"/>
    </row>
    <row r="1055" spans="1:17" s="2" customFormat="1" ht="14.25">
      <c r="A1055" s="3"/>
      <c r="B1055" s="3"/>
      <c r="C1055" s="3"/>
      <c r="D1055" s="3"/>
      <c r="Q1055" s="162"/>
    </row>
    <row r="1056" spans="1:17" s="2" customFormat="1" ht="14.25">
      <c r="A1056" s="3"/>
      <c r="B1056" s="3"/>
      <c r="C1056" s="3"/>
      <c r="D1056" s="3"/>
      <c r="Q1056" s="162"/>
    </row>
    <row r="1057" spans="1:17" s="2" customFormat="1" ht="14.25">
      <c r="A1057" s="3"/>
      <c r="B1057" s="3"/>
      <c r="C1057" s="3"/>
      <c r="D1057" s="3"/>
      <c r="Q1057" s="162"/>
    </row>
    <row r="1058" spans="1:17" s="2" customFormat="1" ht="14.25">
      <c r="A1058" s="3"/>
      <c r="B1058" s="3"/>
      <c r="C1058" s="3"/>
      <c r="D1058" s="3"/>
      <c r="Q1058" s="162"/>
    </row>
    <row r="1059" spans="1:17" s="2" customFormat="1" ht="14.25">
      <c r="A1059" s="3"/>
      <c r="B1059" s="3"/>
      <c r="C1059" s="3"/>
      <c r="D1059" s="3"/>
      <c r="Q1059" s="162"/>
    </row>
    <row r="1060" spans="1:17" s="2" customFormat="1" ht="14.25">
      <c r="A1060" s="3"/>
      <c r="B1060" s="3"/>
      <c r="C1060" s="3"/>
      <c r="D1060" s="3"/>
      <c r="Q1060" s="162"/>
    </row>
    <row r="1061" spans="1:17" s="2" customFormat="1" ht="14.25">
      <c r="A1061" s="3"/>
      <c r="B1061" s="3"/>
      <c r="C1061" s="3"/>
      <c r="D1061" s="3"/>
      <c r="Q1061" s="162"/>
    </row>
    <row r="1062" spans="1:17" s="2" customFormat="1" ht="14.25">
      <c r="A1062" s="3"/>
      <c r="B1062" s="3"/>
      <c r="C1062" s="3"/>
      <c r="D1062" s="3"/>
      <c r="Q1062" s="162"/>
    </row>
    <row r="1063" spans="1:17" s="2" customFormat="1" ht="14.25">
      <c r="A1063" s="3"/>
      <c r="B1063" s="3"/>
      <c r="C1063" s="3"/>
      <c r="D1063" s="3"/>
      <c r="Q1063" s="162"/>
    </row>
    <row r="1064" spans="1:17" s="2" customFormat="1" ht="14.25">
      <c r="A1064" s="3"/>
      <c r="B1064" s="3"/>
      <c r="C1064" s="3"/>
      <c r="D1064" s="3"/>
      <c r="Q1064" s="162"/>
    </row>
    <row r="1065" spans="1:17" s="2" customFormat="1" ht="14.25">
      <c r="A1065" s="3"/>
      <c r="B1065" s="3"/>
      <c r="C1065" s="3"/>
      <c r="D1065" s="3"/>
      <c r="Q1065" s="162"/>
    </row>
    <row r="1066" spans="1:17" s="2" customFormat="1" ht="14.25">
      <c r="A1066" s="3"/>
      <c r="B1066" s="3"/>
      <c r="C1066" s="3"/>
      <c r="D1066" s="3"/>
      <c r="Q1066" s="162"/>
    </row>
    <row r="1067" spans="1:17" s="2" customFormat="1" ht="14.25">
      <c r="A1067" s="3"/>
      <c r="B1067" s="3"/>
      <c r="C1067" s="3"/>
      <c r="D1067" s="3"/>
      <c r="Q1067" s="162"/>
    </row>
    <row r="1068" spans="1:17" s="2" customFormat="1" ht="14.25">
      <c r="A1068" s="3"/>
      <c r="B1068" s="3"/>
      <c r="C1068" s="3"/>
      <c r="D1068" s="3"/>
      <c r="Q1068" s="162"/>
    </row>
    <row r="1069" spans="1:17" s="2" customFormat="1" ht="14.25">
      <c r="A1069" s="3"/>
      <c r="B1069" s="3"/>
      <c r="C1069" s="3"/>
      <c r="D1069" s="3"/>
      <c r="Q1069" s="162"/>
    </row>
    <row r="1070" spans="1:17" s="2" customFormat="1" ht="14.25">
      <c r="A1070" s="3"/>
      <c r="B1070" s="3"/>
      <c r="C1070" s="3"/>
      <c r="D1070" s="3"/>
      <c r="Q1070" s="162"/>
    </row>
    <row r="1071" spans="1:17" s="2" customFormat="1" ht="14.25">
      <c r="A1071" s="3"/>
      <c r="B1071" s="3"/>
      <c r="C1071" s="3"/>
      <c r="D1071" s="3"/>
      <c r="Q1071" s="162"/>
    </row>
    <row r="1072" spans="1:17" s="2" customFormat="1" ht="14.25">
      <c r="A1072" s="3"/>
      <c r="B1072" s="3"/>
      <c r="C1072" s="3"/>
      <c r="D1072" s="3"/>
      <c r="Q1072" s="162"/>
    </row>
    <row r="1073" spans="1:17" s="2" customFormat="1" ht="14.25">
      <c r="A1073" s="3"/>
      <c r="B1073" s="3"/>
      <c r="C1073" s="3"/>
      <c r="D1073" s="3"/>
      <c r="Q1073" s="162"/>
    </row>
    <row r="1074" spans="1:17" s="2" customFormat="1" ht="14.25">
      <c r="A1074" s="3"/>
      <c r="B1074" s="3"/>
      <c r="C1074" s="3"/>
      <c r="D1074" s="3"/>
      <c r="Q1074" s="162"/>
    </row>
    <row r="1075" spans="1:17" s="2" customFormat="1" ht="14.25">
      <c r="A1075" s="3"/>
      <c r="B1075" s="3"/>
      <c r="C1075" s="3"/>
      <c r="D1075" s="3"/>
      <c r="Q1075" s="162"/>
    </row>
    <row r="1076" spans="1:17" s="2" customFormat="1" ht="14.25">
      <c r="A1076" s="3"/>
      <c r="B1076" s="3"/>
      <c r="C1076" s="3"/>
      <c r="D1076" s="3"/>
      <c r="Q1076" s="162"/>
    </row>
    <row r="1077" spans="1:17" s="2" customFormat="1" ht="14.25">
      <c r="A1077" s="3"/>
      <c r="B1077" s="3"/>
      <c r="C1077" s="3"/>
      <c r="D1077" s="3"/>
      <c r="Q1077" s="162"/>
    </row>
    <row r="1078" spans="1:17" s="2" customFormat="1" ht="14.25">
      <c r="A1078" s="3"/>
      <c r="B1078" s="3"/>
      <c r="C1078" s="3"/>
      <c r="D1078" s="3"/>
      <c r="Q1078" s="162"/>
    </row>
    <row r="1079" spans="1:17" s="2" customFormat="1" ht="14.25">
      <c r="A1079" s="3"/>
      <c r="B1079" s="3"/>
      <c r="C1079" s="3"/>
      <c r="D1079" s="3"/>
      <c r="Q1079" s="162"/>
    </row>
    <row r="1080" spans="1:17" s="2" customFormat="1" ht="14.25">
      <c r="A1080" s="3"/>
      <c r="B1080" s="3"/>
      <c r="C1080" s="3"/>
      <c r="D1080" s="3"/>
      <c r="Q1080" s="162"/>
    </row>
    <row r="1081" spans="1:17" s="2" customFormat="1" ht="14.25">
      <c r="A1081" s="3"/>
      <c r="B1081" s="3"/>
      <c r="C1081" s="3"/>
      <c r="D1081" s="3"/>
      <c r="Q1081" s="162"/>
    </row>
    <row r="1082" spans="1:17" s="2" customFormat="1" ht="14.25">
      <c r="A1082" s="3"/>
      <c r="B1082" s="3"/>
      <c r="C1082" s="3"/>
      <c r="D1082" s="3"/>
      <c r="Q1082" s="162"/>
    </row>
    <row r="1083" spans="1:17" s="2" customFormat="1" ht="14.25">
      <c r="A1083" s="3"/>
      <c r="B1083" s="3"/>
      <c r="C1083" s="3"/>
      <c r="D1083" s="3"/>
      <c r="Q1083" s="162"/>
    </row>
    <row r="1084" spans="1:17" s="2" customFormat="1" ht="14.25">
      <c r="A1084" s="3"/>
      <c r="B1084" s="3"/>
      <c r="C1084" s="3"/>
      <c r="D1084" s="3"/>
      <c r="Q1084" s="162"/>
    </row>
    <row r="1085" spans="1:17" s="2" customFormat="1" ht="14.25">
      <c r="A1085" s="3"/>
      <c r="B1085" s="3"/>
      <c r="C1085" s="3"/>
      <c r="D1085" s="3"/>
      <c r="Q1085" s="162"/>
    </row>
    <row r="1086" spans="1:17" s="2" customFormat="1" ht="14.25">
      <c r="A1086" s="3"/>
      <c r="B1086" s="3"/>
      <c r="C1086" s="3"/>
      <c r="D1086" s="3"/>
      <c r="Q1086" s="162"/>
    </row>
    <row r="1087" spans="1:17" s="2" customFormat="1" ht="14.25">
      <c r="A1087" s="3"/>
      <c r="B1087" s="3"/>
      <c r="C1087" s="3"/>
      <c r="D1087" s="3"/>
      <c r="Q1087" s="162"/>
    </row>
    <row r="1088" spans="1:17" s="2" customFormat="1" ht="14.25">
      <c r="A1088" s="3"/>
      <c r="B1088" s="3"/>
      <c r="C1088" s="3"/>
      <c r="D1088" s="3"/>
      <c r="Q1088" s="162"/>
    </row>
    <row r="1089" spans="1:17" s="2" customFormat="1" ht="14.25">
      <c r="A1089" s="3"/>
      <c r="B1089" s="3"/>
      <c r="C1089" s="3"/>
      <c r="D1089" s="3"/>
      <c r="Q1089" s="162"/>
    </row>
    <row r="1090" spans="1:17" s="2" customFormat="1" ht="14.25">
      <c r="A1090" s="3"/>
      <c r="B1090" s="3"/>
      <c r="C1090" s="3"/>
      <c r="D1090" s="3"/>
      <c r="Q1090" s="162"/>
    </row>
    <row r="1091" spans="1:17" s="2" customFormat="1" ht="14.25">
      <c r="A1091" s="3"/>
      <c r="B1091" s="3"/>
      <c r="C1091" s="3"/>
      <c r="D1091" s="3"/>
      <c r="Q1091" s="162"/>
    </row>
    <row r="1092" spans="1:17" s="2" customFormat="1" ht="14.25">
      <c r="A1092" s="3"/>
      <c r="B1092" s="3"/>
      <c r="C1092" s="3"/>
      <c r="D1092" s="3"/>
      <c r="Q1092" s="162"/>
    </row>
    <row r="1093" spans="1:17" s="2" customFormat="1" ht="14.25">
      <c r="A1093" s="3"/>
      <c r="B1093" s="3"/>
      <c r="C1093" s="3"/>
      <c r="D1093" s="3"/>
      <c r="Q1093" s="162"/>
    </row>
    <row r="1094" spans="1:17" s="2" customFormat="1" ht="14.25">
      <c r="A1094" s="3"/>
      <c r="B1094" s="3"/>
      <c r="C1094" s="3"/>
      <c r="D1094" s="3"/>
      <c r="Q1094" s="162"/>
    </row>
    <row r="1095" spans="1:17" s="2" customFormat="1" ht="14.25">
      <c r="A1095" s="3"/>
      <c r="B1095" s="3"/>
      <c r="C1095" s="3"/>
      <c r="D1095" s="3"/>
      <c r="Q1095" s="162"/>
    </row>
    <row r="1096" spans="1:17" s="2" customFormat="1" ht="14.25">
      <c r="A1096" s="3"/>
      <c r="B1096" s="3"/>
      <c r="C1096" s="3"/>
      <c r="D1096" s="3"/>
      <c r="Q1096" s="162"/>
    </row>
    <row r="1097" spans="1:17" s="2" customFormat="1" ht="14.25">
      <c r="A1097" s="3"/>
      <c r="B1097" s="3"/>
      <c r="C1097" s="3"/>
      <c r="D1097" s="3"/>
      <c r="Q1097" s="162"/>
    </row>
    <row r="1098" spans="1:17" s="2" customFormat="1" ht="14.25">
      <c r="A1098" s="3"/>
      <c r="B1098" s="3"/>
      <c r="C1098" s="3"/>
      <c r="D1098" s="3"/>
      <c r="Q1098" s="162"/>
    </row>
    <row r="1099" spans="1:17" s="2" customFormat="1" ht="14.25">
      <c r="A1099" s="3"/>
      <c r="B1099" s="3"/>
      <c r="C1099" s="3"/>
      <c r="D1099" s="3"/>
      <c r="Q1099" s="162"/>
    </row>
    <row r="1100" spans="1:17" s="2" customFormat="1" ht="14.25">
      <c r="A1100" s="3"/>
      <c r="B1100" s="3"/>
      <c r="C1100" s="3"/>
      <c r="D1100" s="3"/>
      <c r="Q1100" s="162"/>
    </row>
    <row r="1101" spans="1:17" s="2" customFormat="1" ht="14.25">
      <c r="A1101" s="3"/>
      <c r="B1101" s="3"/>
      <c r="C1101" s="3"/>
      <c r="D1101" s="3"/>
      <c r="Q1101" s="162"/>
    </row>
    <row r="1102" spans="1:17" s="2" customFormat="1" ht="14.25">
      <c r="A1102" s="3"/>
      <c r="B1102" s="3"/>
      <c r="C1102" s="3"/>
      <c r="D1102" s="3"/>
      <c r="Q1102" s="162"/>
    </row>
    <row r="1103" spans="1:17" s="2" customFormat="1" ht="14.25">
      <c r="A1103" s="3"/>
      <c r="B1103" s="3"/>
      <c r="C1103" s="3"/>
      <c r="D1103" s="3"/>
      <c r="Q1103" s="162"/>
    </row>
    <row r="1104" spans="1:17" s="2" customFormat="1" ht="14.25">
      <c r="A1104" s="3"/>
      <c r="B1104" s="3"/>
      <c r="C1104" s="3"/>
      <c r="D1104" s="3"/>
      <c r="Q1104" s="162"/>
    </row>
    <row r="1105" spans="1:17" s="2" customFormat="1" ht="14.25">
      <c r="A1105" s="3"/>
      <c r="B1105" s="3"/>
      <c r="C1105" s="3"/>
      <c r="D1105" s="3"/>
      <c r="Q1105" s="162"/>
    </row>
    <row r="1106" spans="1:17" s="2" customFormat="1" ht="14.25">
      <c r="A1106" s="3"/>
      <c r="B1106" s="3"/>
      <c r="C1106" s="3"/>
      <c r="D1106" s="3"/>
      <c r="Q1106" s="162"/>
    </row>
    <row r="1107" spans="1:17" s="2" customFormat="1" ht="14.25">
      <c r="A1107" s="3"/>
      <c r="B1107" s="3"/>
      <c r="C1107" s="3"/>
      <c r="D1107" s="3"/>
      <c r="Q1107" s="162"/>
    </row>
    <row r="1108" spans="1:17" s="2" customFormat="1" ht="14.25">
      <c r="A1108" s="3"/>
      <c r="B1108" s="3"/>
      <c r="C1108" s="3"/>
      <c r="D1108" s="3"/>
      <c r="Q1108" s="162"/>
    </row>
    <row r="1109" spans="1:17" s="2" customFormat="1" ht="14.25">
      <c r="A1109" s="3"/>
      <c r="B1109" s="3"/>
      <c r="C1109" s="3"/>
      <c r="D1109" s="3"/>
      <c r="Q1109" s="162"/>
    </row>
    <row r="1110" spans="1:17" s="2" customFormat="1" ht="14.25">
      <c r="A1110" s="3"/>
      <c r="B1110" s="3"/>
      <c r="C1110" s="3"/>
      <c r="D1110" s="3"/>
      <c r="Q1110" s="162"/>
    </row>
    <row r="1111" spans="1:17" s="2" customFormat="1" ht="14.25">
      <c r="A1111" s="3"/>
      <c r="B1111" s="3"/>
      <c r="C1111" s="3"/>
      <c r="D1111" s="3"/>
      <c r="Q1111" s="162"/>
    </row>
    <row r="1112" spans="1:17" s="2" customFormat="1" ht="14.25">
      <c r="A1112" s="3"/>
      <c r="B1112" s="3"/>
      <c r="C1112" s="3"/>
      <c r="D1112" s="3"/>
      <c r="Q1112" s="162"/>
    </row>
    <row r="1113" spans="1:17" s="2" customFormat="1" ht="14.25">
      <c r="A1113" s="3"/>
      <c r="B1113" s="3"/>
      <c r="C1113" s="3"/>
      <c r="D1113" s="3"/>
      <c r="Q1113" s="162"/>
    </row>
    <row r="1114" spans="1:17" s="2" customFormat="1" ht="14.25">
      <c r="A1114" s="3"/>
      <c r="B1114" s="3"/>
      <c r="C1114" s="3"/>
      <c r="D1114" s="3"/>
      <c r="Q1114" s="162"/>
    </row>
    <row r="1115" spans="1:17" s="2" customFormat="1" ht="14.25">
      <c r="A1115" s="3"/>
      <c r="B1115" s="3"/>
      <c r="C1115" s="3"/>
      <c r="D1115" s="3"/>
      <c r="Q1115" s="162"/>
    </row>
    <row r="1116" spans="1:17" s="2" customFormat="1" ht="14.25">
      <c r="A1116" s="3"/>
      <c r="B1116" s="3"/>
      <c r="C1116" s="3"/>
      <c r="D1116" s="3"/>
      <c r="Q1116" s="162"/>
    </row>
    <row r="1117" spans="1:17" s="2" customFormat="1" ht="14.25">
      <c r="A1117" s="3"/>
      <c r="B1117" s="3"/>
      <c r="C1117" s="3"/>
      <c r="D1117" s="3"/>
      <c r="Q1117" s="162"/>
    </row>
    <row r="1118" spans="1:17" s="2" customFormat="1" ht="14.25">
      <c r="A1118" s="3"/>
      <c r="B1118" s="3"/>
      <c r="C1118" s="3"/>
      <c r="D1118" s="3"/>
      <c r="Q1118" s="162"/>
    </row>
    <row r="1119" spans="1:17" s="2" customFormat="1" ht="14.25">
      <c r="A1119" s="3"/>
      <c r="B1119" s="3"/>
      <c r="C1119" s="3"/>
      <c r="D1119" s="3"/>
      <c r="Q1119" s="162"/>
    </row>
    <row r="1120" spans="1:17" s="2" customFormat="1" ht="14.25">
      <c r="A1120" s="3"/>
      <c r="B1120" s="3"/>
      <c r="C1120" s="3"/>
      <c r="D1120" s="3"/>
      <c r="Q1120" s="162"/>
    </row>
    <row r="1121" spans="1:17" s="2" customFormat="1" ht="14.25">
      <c r="A1121" s="3"/>
      <c r="B1121" s="3"/>
      <c r="C1121" s="3"/>
      <c r="D1121" s="3"/>
      <c r="Q1121" s="162"/>
    </row>
    <row r="1122" spans="1:17" s="2" customFormat="1" ht="14.25">
      <c r="A1122" s="3"/>
      <c r="B1122" s="3"/>
      <c r="C1122" s="3"/>
      <c r="D1122" s="3"/>
      <c r="Q1122" s="162"/>
    </row>
    <row r="1123" spans="1:17" s="2" customFormat="1" ht="14.25">
      <c r="A1123" s="3"/>
      <c r="B1123" s="3"/>
      <c r="C1123" s="3"/>
      <c r="D1123" s="3"/>
      <c r="Q1123" s="162"/>
    </row>
    <row r="1124" spans="1:17" s="2" customFormat="1" ht="14.25">
      <c r="A1124" s="3"/>
      <c r="B1124" s="3"/>
      <c r="C1124" s="3"/>
      <c r="D1124" s="3"/>
      <c r="Q1124" s="162"/>
    </row>
    <row r="1125" spans="1:17" s="2" customFormat="1" ht="14.25">
      <c r="A1125" s="3"/>
      <c r="B1125" s="3"/>
      <c r="C1125" s="3"/>
      <c r="D1125" s="3"/>
      <c r="Q1125" s="162"/>
    </row>
    <row r="1126" spans="1:17" s="2" customFormat="1" ht="14.25">
      <c r="A1126" s="3"/>
      <c r="B1126" s="3"/>
      <c r="C1126" s="3"/>
      <c r="D1126" s="3"/>
      <c r="Q1126" s="162"/>
    </row>
    <row r="1127" spans="1:17" s="2" customFormat="1" ht="14.25">
      <c r="A1127" s="3"/>
      <c r="B1127" s="3"/>
      <c r="C1127" s="3"/>
      <c r="D1127" s="3"/>
      <c r="Q1127" s="162"/>
    </row>
    <row r="1128" spans="1:17" s="2" customFormat="1" ht="14.25">
      <c r="A1128" s="3"/>
      <c r="B1128" s="3"/>
      <c r="C1128" s="3"/>
      <c r="D1128" s="3"/>
      <c r="Q1128" s="162"/>
    </row>
    <row r="1129" spans="1:17" s="2" customFormat="1" ht="14.25">
      <c r="A1129" s="3"/>
      <c r="B1129" s="3"/>
      <c r="C1129" s="3"/>
      <c r="D1129" s="3"/>
      <c r="Q1129" s="162"/>
    </row>
    <row r="1130" spans="1:17" s="2" customFormat="1" ht="14.25">
      <c r="A1130" s="3"/>
      <c r="B1130" s="3"/>
      <c r="C1130" s="3"/>
      <c r="D1130" s="3"/>
      <c r="Q1130" s="162"/>
    </row>
    <row r="1131" spans="1:17" s="2" customFormat="1" ht="14.25">
      <c r="A1131" s="3"/>
      <c r="B1131" s="3"/>
      <c r="C1131" s="3"/>
      <c r="D1131" s="3"/>
      <c r="Q1131" s="162"/>
    </row>
    <row r="1132" spans="1:17" s="2" customFormat="1" ht="14.25">
      <c r="A1132" s="3"/>
      <c r="B1132" s="3"/>
      <c r="C1132" s="3"/>
      <c r="D1132" s="3"/>
      <c r="Q1132" s="162"/>
    </row>
    <row r="1133" spans="1:17" s="2" customFormat="1" ht="14.25">
      <c r="A1133" s="3"/>
      <c r="B1133" s="3"/>
      <c r="C1133" s="3"/>
      <c r="D1133" s="3"/>
      <c r="Q1133" s="162"/>
    </row>
    <row r="1134" spans="1:17" s="2" customFormat="1" ht="14.25">
      <c r="A1134" s="3"/>
      <c r="B1134" s="3"/>
      <c r="C1134" s="3"/>
      <c r="D1134" s="3"/>
      <c r="Q1134" s="162"/>
    </row>
    <row r="1135" spans="1:17" s="2" customFormat="1" ht="14.25">
      <c r="A1135" s="3"/>
      <c r="B1135" s="3"/>
      <c r="C1135" s="3"/>
      <c r="D1135" s="3"/>
      <c r="Q1135" s="162"/>
    </row>
    <row r="1136" spans="1:17" s="2" customFormat="1" ht="14.25">
      <c r="A1136" s="3"/>
      <c r="B1136" s="3"/>
      <c r="C1136" s="3"/>
      <c r="D1136" s="3"/>
      <c r="Q1136" s="162"/>
    </row>
    <row r="1137" spans="1:17" s="2" customFormat="1" ht="14.25">
      <c r="A1137" s="3"/>
      <c r="B1137" s="3"/>
      <c r="C1137" s="3"/>
      <c r="D1137" s="3"/>
      <c r="Q1137" s="162"/>
    </row>
    <row r="1138" spans="1:17" s="2" customFormat="1" ht="14.25">
      <c r="A1138" s="3"/>
      <c r="B1138" s="3"/>
      <c r="C1138" s="3"/>
      <c r="D1138" s="3"/>
      <c r="Q1138" s="162"/>
    </row>
    <row r="1139" spans="1:17" s="2" customFormat="1" ht="14.25">
      <c r="A1139" s="3"/>
      <c r="B1139" s="3"/>
      <c r="C1139" s="3"/>
      <c r="D1139" s="3"/>
      <c r="Q1139" s="162"/>
    </row>
    <row r="1140" spans="1:17" s="2" customFormat="1" ht="14.25">
      <c r="A1140" s="3"/>
      <c r="B1140" s="3"/>
      <c r="C1140" s="3"/>
      <c r="D1140" s="3"/>
      <c r="Q1140" s="162"/>
    </row>
    <row r="1141" spans="1:17" s="2" customFormat="1" ht="14.25">
      <c r="A1141" s="3"/>
      <c r="B1141" s="3"/>
      <c r="C1141" s="3"/>
      <c r="D1141" s="3"/>
      <c r="Q1141" s="162"/>
    </row>
    <row r="1142" spans="1:17" s="2" customFormat="1" ht="14.25">
      <c r="A1142" s="3"/>
      <c r="B1142" s="3"/>
      <c r="C1142" s="3"/>
      <c r="D1142" s="3"/>
      <c r="Q1142" s="162"/>
    </row>
    <row r="1143" spans="1:17" s="2" customFormat="1" ht="14.25">
      <c r="A1143" s="3"/>
      <c r="B1143" s="3"/>
      <c r="C1143" s="3"/>
      <c r="D1143" s="3"/>
      <c r="Q1143" s="162"/>
    </row>
    <row r="1144" spans="1:17" s="2" customFormat="1" ht="14.25">
      <c r="A1144" s="3"/>
      <c r="B1144" s="3"/>
      <c r="C1144" s="3"/>
      <c r="D1144" s="3"/>
      <c r="Q1144" s="162"/>
    </row>
    <row r="1145" spans="1:17" s="2" customFormat="1" ht="14.25">
      <c r="A1145" s="3"/>
      <c r="B1145" s="3"/>
      <c r="C1145" s="3"/>
      <c r="D1145" s="3"/>
      <c r="Q1145" s="162"/>
    </row>
    <row r="1146" spans="1:17" s="2" customFormat="1" ht="14.25">
      <c r="A1146" s="3"/>
      <c r="B1146" s="3"/>
      <c r="C1146" s="3"/>
      <c r="D1146" s="3"/>
      <c r="Q1146" s="162"/>
    </row>
    <row r="1147" spans="1:17" s="2" customFormat="1" ht="14.25">
      <c r="A1147" s="3"/>
      <c r="B1147" s="3"/>
      <c r="C1147" s="3"/>
      <c r="D1147" s="3"/>
      <c r="Q1147" s="162"/>
    </row>
    <row r="1148" spans="1:17" s="2" customFormat="1" ht="14.25">
      <c r="A1148" s="3"/>
      <c r="B1148" s="3"/>
      <c r="C1148" s="3"/>
      <c r="D1148" s="3"/>
      <c r="Q1148" s="162"/>
    </row>
    <row r="1149" spans="1:17" s="2" customFormat="1" ht="14.25">
      <c r="A1149" s="3"/>
      <c r="B1149" s="3"/>
      <c r="C1149" s="3"/>
      <c r="D1149" s="3"/>
      <c r="Q1149" s="162"/>
    </row>
    <row r="1150" spans="1:17" s="2" customFormat="1" ht="14.25">
      <c r="A1150" s="3"/>
      <c r="B1150" s="3"/>
      <c r="C1150" s="3"/>
      <c r="D1150" s="3"/>
      <c r="Q1150" s="162"/>
    </row>
    <row r="1151" spans="1:17" s="2" customFormat="1" ht="14.25">
      <c r="A1151" s="3"/>
      <c r="B1151" s="3"/>
      <c r="C1151" s="3"/>
      <c r="D1151" s="3"/>
      <c r="Q1151" s="162"/>
    </row>
    <row r="1152" spans="1:17" s="2" customFormat="1" ht="14.25">
      <c r="A1152" s="3"/>
      <c r="B1152" s="3"/>
      <c r="C1152" s="3"/>
      <c r="D1152" s="3"/>
      <c r="Q1152" s="162"/>
    </row>
    <row r="1153" spans="1:17" s="2" customFormat="1" ht="14.25">
      <c r="A1153" s="3"/>
      <c r="B1153" s="3"/>
      <c r="C1153" s="3"/>
      <c r="D1153" s="3"/>
      <c r="Q1153" s="162"/>
    </row>
    <row r="1154" spans="1:17" s="2" customFormat="1" ht="14.25">
      <c r="A1154" s="3"/>
      <c r="B1154" s="3"/>
      <c r="C1154" s="3"/>
      <c r="D1154" s="3"/>
      <c r="Q1154" s="162"/>
    </row>
    <row r="1155" spans="1:17" s="2" customFormat="1" ht="14.25">
      <c r="A1155" s="3"/>
      <c r="B1155" s="3"/>
      <c r="C1155" s="3"/>
      <c r="D1155" s="3"/>
      <c r="Q1155" s="162"/>
    </row>
    <row r="1156" spans="1:17" s="2" customFormat="1" ht="14.25">
      <c r="A1156" s="3"/>
      <c r="B1156" s="3"/>
      <c r="C1156" s="3"/>
      <c r="D1156" s="3"/>
      <c r="Q1156" s="162"/>
    </row>
    <row r="1157" spans="1:17" s="2" customFormat="1" ht="14.25">
      <c r="A1157" s="3"/>
      <c r="B1157" s="3"/>
      <c r="C1157" s="3"/>
      <c r="D1157" s="3"/>
      <c r="Q1157" s="162"/>
    </row>
    <row r="1158" spans="1:17" s="2" customFormat="1" ht="14.25">
      <c r="A1158" s="3"/>
      <c r="B1158" s="3"/>
      <c r="C1158" s="3"/>
      <c r="D1158" s="3"/>
      <c r="Q1158" s="162"/>
    </row>
    <row r="1159" spans="1:17" s="2" customFormat="1" ht="14.25">
      <c r="A1159" s="3"/>
      <c r="B1159" s="3"/>
      <c r="C1159" s="3"/>
      <c r="D1159" s="3"/>
      <c r="Q1159" s="162"/>
    </row>
    <row r="1160" spans="1:17" s="2" customFormat="1" ht="14.25">
      <c r="A1160" s="3"/>
      <c r="B1160" s="3"/>
      <c r="C1160" s="3"/>
      <c r="D1160" s="3"/>
      <c r="Q1160" s="162"/>
    </row>
    <row r="1161" spans="1:17" s="2" customFormat="1" ht="14.25">
      <c r="A1161" s="3"/>
      <c r="B1161" s="3"/>
      <c r="C1161" s="3"/>
      <c r="D1161" s="3"/>
      <c r="Q1161" s="162"/>
    </row>
    <row r="1162" spans="1:17" s="2" customFormat="1" ht="14.25">
      <c r="A1162" s="3"/>
      <c r="B1162" s="3"/>
      <c r="C1162" s="3"/>
      <c r="D1162" s="3"/>
      <c r="Q1162" s="162"/>
    </row>
    <row r="1163" spans="1:17" s="2" customFormat="1" ht="14.25">
      <c r="A1163" s="3"/>
      <c r="B1163" s="3"/>
      <c r="C1163" s="3"/>
      <c r="D1163" s="3"/>
      <c r="Q1163" s="162"/>
    </row>
    <row r="1164" spans="1:17" s="2" customFormat="1" ht="14.25">
      <c r="A1164" s="3"/>
      <c r="B1164" s="3"/>
      <c r="C1164" s="3"/>
      <c r="D1164" s="3"/>
      <c r="Q1164" s="162"/>
    </row>
    <row r="1165" spans="1:17" s="2" customFormat="1" ht="14.25">
      <c r="A1165" s="3"/>
      <c r="B1165" s="3"/>
      <c r="C1165" s="3"/>
      <c r="D1165" s="3"/>
      <c r="Q1165" s="162"/>
    </row>
    <row r="1166" spans="1:17" s="2" customFormat="1" ht="14.25">
      <c r="A1166" s="3"/>
      <c r="B1166" s="3"/>
      <c r="C1166" s="3"/>
      <c r="D1166" s="3"/>
      <c r="Q1166" s="162"/>
    </row>
    <row r="1167" spans="1:17" s="2" customFormat="1" ht="14.25">
      <c r="A1167" s="3"/>
      <c r="B1167" s="3"/>
      <c r="C1167" s="3"/>
      <c r="D1167" s="3"/>
      <c r="Q1167" s="162"/>
    </row>
    <row r="1168" spans="1:17" s="2" customFormat="1" ht="14.25">
      <c r="A1168" s="3"/>
      <c r="B1168" s="3"/>
      <c r="C1168" s="3"/>
      <c r="D1168" s="3"/>
      <c r="Q1168" s="162"/>
    </row>
    <row r="1169" spans="1:17" s="2" customFormat="1" ht="14.25">
      <c r="A1169" s="3"/>
      <c r="B1169" s="3"/>
      <c r="C1169" s="3"/>
      <c r="D1169" s="3"/>
      <c r="Q1169" s="162"/>
    </row>
    <row r="1170" spans="1:17" s="2" customFormat="1" ht="14.25">
      <c r="A1170" s="3"/>
      <c r="B1170" s="3"/>
      <c r="C1170" s="3"/>
      <c r="D1170" s="3"/>
      <c r="Q1170" s="162"/>
    </row>
    <row r="1171" spans="1:17" s="2" customFormat="1" ht="14.25">
      <c r="A1171" s="3"/>
      <c r="B1171" s="3"/>
      <c r="C1171" s="3"/>
      <c r="D1171" s="3"/>
      <c r="Q1171" s="162"/>
    </row>
    <row r="1172" spans="1:17" s="2" customFormat="1" ht="14.25">
      <c r="A1172" s="3"/>
      <c r="B1172" s="3"/>
      <c r="C1172" s="3"/>
      <c r="D1172" s="3"/>
      <c r="Q1172" s="162"/>
    </row>
    <row r="1173" spans="1:17" s="2" customFormat="1" ht="14.25">
      <c r="A1173" s="3"/>
      <c r="B1173" s="3"/>
      <c r="C1173" s="3"/>
      <c r="D1173" s="3"/>
      <c r="Q1173" s="162"/>
    </row>
    <row r="1174" spans="1:17" s="2" customFormat="1" ht="14.25">
      <c r="A1174" s="3"/>
      <c r="B1174" s="3"/>
      <c r="C1174" s="3"/>
      <c r="D1174" s="3"/>
      <c r="Q1174" s="162"/>
    </row>
    <row r="1175" spans="1:17" s="2" customFormat="1" ht="14.25">
      <c r="A1175" s="3"/>
      <c r="B1175" s="3"/>
      <c r="C1175" s="3"/>
      <c r="D1175" s="3"/>
      <c r="Q1175" s="162"/>
    </row>
    <row r="1176" spans="1:17" s="2" customFormat="1" ht="14.25">
      <c r="A1176" s="3"/>
      <c r="B1176" s="3"/>
      <c r="C1176" s="3"/>
      <c r="D1176" s="3"/>
      <c r="Q1176" s="162"/>
    </row>
    <row r="1177" spans="1:17" s="2" customFormat="1" ht="14.25">
      <c r="A1177" s="3"/>
      <c r="B1177" s="3"/>
      <c r="C1177" s="3"/>
      <c r="D1177" s="3"/>
      <c r="Q1177" s="162"/>
    </row>
    <row r="1178" spans="1:17" s="2" customFormat="1" ht="14.25">
      <c r="A1178" s="3"/>
      <c r="B1178" s="3"/>
      <c r="C1178" s="3"/>
      <c r="D1178" s="3"/>
      <c r="Q1178" s="162"/>
    </row>
    <row r="1179" spans="1:17" s="2" customFormat="1" ht="14.25">
      <c r="A1179" s="3"/>
      <c r="B1179" s="3"/>
      <c r="C1179" s="3"/>
      <c r="D1179" s="3"/>
      <c r="Q1179" s="162"/>
    </row>
    <row r="1180" spans="1:17" s="2" customFormat="1" ht="14.25">
      <c r="A1180" s="3"/>
      <c r="B1180" s="3"/>
      <c r="C1180" s="3"/>
      <c r="D1180" s="3"/>
      <c r="Q1180" s="162"/>
    </row>
    <row r="1181" spans="1:17" s="2" customFormat="1" ht="14.25">
      <c r="A1181" s="3"/>
      <c r="B1181" s="3"/>
      <c r="C1181" s="3"/>
      <c r="D1181" s="3"/>
      <c r="Q1181" s="162"/>
    </row>
    <row r="1182" spans="1:17" s="2" customFormat="1" ht="14.25">
      <c r="A1182" s="3"/>
      <c r="B1182" s="3"/>
      <c r="C1182" s="3"/>
      <c r="D1182" s="3"/>
      <c r="Q1182" s="162"/>
    </row>
    <row r="1183" spans="1:17" s="2" customFormat="1" ht="14.25">
      <c r="A1183" s="3"/>
      <c r="B1183" s="3"/>
      <c r="C1183" s="3"/>
      <c r="D1183" s="3"/>
      <c r="Q1183" s="162"/>
    </row>
    <row r="1184" spans="1:17" s="2" customFormat="1" ht="14.25">
      <c r="A1184" s="3"/>
      <c r="B1184" s="3"/>
      <c r="C1184" s="3"/>
      <c r="D1184" s="3"/>
      <c r="Q1184" s="162"/>
    </row>
    <row r="1185" spans="1:17" s="2" customFormat="1" ht="14.25">
      <c r="A1185" s="3"/>
      <c r="B1185" s="3"/>
      <c r="C1185" s="3"/>
      <c r="D1185" s="3"/>
      <c r="Q1185" s="162"/>
    </row>
    <row r="1186" spans="1:17" s="2" customFormat="1" ht="14.25">
      <c r="A1186" s="3"/>
      <c r="B1186" s="3"/>
      <c r="C1186" s="3"/>
      <c r="D1186" s="3"/>
      <c r="Q1186" s="162"/>
    </row>
    <row r="1187" spans="1:17" s="2" customFormat="1" ht="14.25">
      <c r="A1187" s="3"/>
      <c r="B1187" s="3"/>
      <c r="C1187" s="3"/>
      <c r="D1187" s="3"/>
      <c r="Q1187" s="162"/>
    </row>
    <row r="1188" spans="1:17" s="2" customFormat="1" ht="14.25">
      <c r="A1188" s="3"/>
      <c r="B1188" s="3"/>
      <c r="C1188" s="3"/>
      <c r="D1188" s="3"/>
      <c r="Q1188" s="162"/>
    </row>
    <row r="1189" spans="1:17" s="2" customFormat="1" ht="14.25">
      <c r="A1189" s="3"/>
      <c r="B1189" s="3"/>
      <c r="C1189" s="3"/>
      <c r="D1189" s="3"/>
      <c r="Q1189" s="162"/>
    </row>
    <row r="1190" spans="1:17" s="2" customFormat="1" ht="14.25">
      <c r="A1190" s="3"/>
      <c r="B1190" s="3"/>
      <c r="C1190" s="3"/>
      <c r="D1190" s="3"/>
      <c r="Q1190" s="162"/>
    </row>
    <row r="1191" spans="1:17" s="2" customFormat="1" ht="14.25">
      <c r="A1191" s="3"/>
      <c r="B1191" s="3"/>
      <c r="C1191" s="3"/>
      <c r="D1191" s="3"/>
      <c r="Q1191" s="162"/>
    </row>
    <row r="1192" spans="1:17" s="2" customFormat="1" ht="14.25">
      <c r="A1192" s="3"/>
      <c r="B1192" s="3"/>
      <c r="C1192" s="3"/>
      <c r="D1192" s="3"/>
      <c r="Q1192" s="162"/>
    </row>
    <row r="1193" spans="1:17" s="2" customFormat="1" ht="14.25">
      <c r="A1193" s="3"/>
      <c r="B1193" s="3"/>
      <c r="C1193" s="3"/>
      <c r="D1193" s="3"/>
      <c r="Q1193" s="162"/>
    </row>
    <row r="1194" spans="1:17" s="2" customFormat="1" ht="14.25">
      <c r="A1194" s="3"/>
      <c r="B1194" s="3"/>
      <c r="C1194" s="3"/>
      <c r="D1194" s="3"/>
      <c r="Q1194" s="162"/>
    </row>
    <row r="1195" spans="1:17" s="2" customFormat="1" ht="14.25">
      <c r="A1195" s="3"/>
      <c r="B1195" s="3"/>
      <c r="C1195" s="3"/>
      <c r="D1195" s="3"/>
      <c r="Q1195" s="162"/>
    </row>
    <row r="1196" spans="1:17" s="2" customFormat="1" ht="14.25">
      <c r="A1196" s="3"/>
      <c r="B1196" s="3"/>
      <c r="C1196" s="3"/>
      <c r="D1196" s="3"/>
      <c r="Q1196" s="162"/>
    </row>
    <row r="1197" spans="1:17" s="2" customFormat="1" ht="14.25">
      <c r="A1197" s="3"/>
      <c r="B1197" s="3"/>
      <c r="C1197" s="3"/>
      <c r="D1197" s="3"/>
      <c r="Q1197" s="162"/>
    </row>
    <row r="1198" spans="1:17" s="2" customFormat="1" ht="14.25">
      <c r="A1198" s="3"/>
      <c r="B1198" s="3"/>
      <c r="C1198" s="3"/>
      <c r="D1198" s="3"/>
      <c r="Q1198" s="162"/>
    </row>
    <row r="1199" spans="1:17" s="2" customFormat="1" ht="14.25">
      <c r="A1199" s="3"/>
      <c r="B1199" s="3"/>
      <c r="C1199" s="3"/>
      <c r="D1199" s="3"/>
      <c r="Q1199" s="162"/>
    </row>
    <row r="1200" spans="1:17" s="2" customFormat="1" ht="14.25">
      <c r="A1200" s="3"/>
      <c r="B1200" s="3"/>
      <c r="C1200" s="3"/>
      <c r="D1200" s="3"/>
      <c r="Q1200" s="162"/>
    </row>
    <row r="1201" spans="1:17" s="2" customFormat="1" ht="14.25">
      <c r="A1201" s="3"/>
      <c r="B1201" s="3"/>
      <c r="C1201" s="3"/>
      <c r="D1201" s="3"/>
      <c r="Q1201" s="162"/>
    </row>
    <row r="1202" spans="1:17" s="2" customFormat="1" ht="14.25">
      <c r="A1202" s="3"/>
      <c r="B1202" s="3"/>
      <c r="C1202" s="3"/>
      <c r="D1202" s="3"/>
      <c r="Q1202" s="162"/>
    </row>
    <row r="1203" spans="1:17" s="2" customFormat="1" ht="14.25">
      <c r="A1203" s="3"/>
      <c r="B1203" s="3"/>
      <c r="C1203" s="3"/>
      <c r="D1203" s="3"/>
      <c r="Q1203" s="162"/>
    </row>
    <row r="1204" spans="1:17" s="2" customFormat="1" ht="14.25">
      <c r="A1204" s="3"/>
      <c r="B1204" s="3"/>
      <c r="C1204" s="3"/>
      <c r="D1204" s="3"/>
      <c r="Q1204" s="162"/>
    </row>
    <row r="1205" spans="1:17" s="2" customFormat="1" ht="14.25">
      <c r="A1205" s="3"/>
      <c r="B1205" s="3"/>
      <c r="C1205" s="3"/>
      <c r="D1205" s="3"/>
      <c r="Q1205" s="162"/>
    </row>
    <row r="1206" spans="1:17" s="2" customFormat="1" ht="14.25">
      <c r="A1206" s="3"/>
      <c r="B1206" s="3"/>
      <c r="C1206" s="3"/>
      <c r="D1206" s="3"/>
      <c r="Q1206" s="162"/>
    </row>
    <row r="1207" spans="1:17" s="2" customFormat="1" ht="14.25">
      <c r="A1207" s="3"/>
      <c r="B1207" s="3"/>
      <c r="C1207" s="3"/>
      <c r="D1207" s="3"/>
      <c r="Q1207" s="162"/>
    </row>
    <row r="1208" spans="1:17" s="2" customFormat="1" ht="14.25">
      <c r="A1208" s="3"/>
      <c r="B1208" s="3"/>
      <c r="C1208" s="3"/>
      <c r="D1208" s="3"/>
      <c r="Q1208" s="162"/>
    </row>
    <row r="1209" spans="1:17" s="2" customFormat="1" ht="14.25">
      <c r="A1209" s="3"/>
      <c r="B1209" s="3"/>
      <c r="C1209" s="3"/>
      <c r="D1209" s="3"/>
      <c r="Q1209" s="162"/>
    </row>
    <row r="1210" spans="1:17" s="2" customFormat="1" ht="14.25">
      <c r="A1210" s="3"/>
      <c r="B1210" s="3"/>
      <c r="C1210" s="3"/>
      <c r="D1210" s="3"/>
      <c r="Q1210" s="162"/>
    </row>
    <row r="1211" spans="1:17" s="2" customFormat="1" ht="14.25">
      <c r="A1211" s="3"/>
      <c r="B1211" s="3"/>
      <c r="C1211" s="3"/>
      <c r="D1211" s="3"/>
      <c r="Q1211" s="162"/>
    </row>
    <row r="1212" spans="1:17" s="2" customFormat="1" ht="14.25">
      <c r="A1212" s="3"/>
      <c r="B1212" s="3"/>
      <c r="C1212" s="3"/>
      <c r="D1212" s="3"/>
      <c r="Q1212" s="162"/>
    </row>
    <row r="1213" spans="1:17" s="2" customFormat="1" ht="14.25">
      <c r="A1213" s="3"/>
      <c r="B1213" s="3"/>
      <c r="C1213" s="3"/>
      <c r="D1213" s="3"/>
      <c r="Q1213" s="162"/>
    </row>
    <row r="1214" spans="1:17" s="2" customFormat="1" ht="14.25">
      <c r="A1214" s="3"/>
      <c r="B1214" s="3"/>
      <c r="C1214" s="3"/>
      <c r="D1214" s="3"/>
      <c r="Q1214" s="162"/>
    </row>
    <row r="1215" spans="1:17" s="2" customFormat="1" ht="14.25">
      <c r="A1215" s="3"/>
      <c r="B1215" s="3"/>
      <c r="C1215" s="3"/>
      <c r="D1215" s="3"/>
      <c r="Q1215" s="162"/>
    </row>
    <row r="1216" spans="1:17" s="2" customFormat="1" ht="14.25">
      <c r="A1216" s="3"/>
      <c r="B1216" s="3"/>
      <c r="C1216" s="3"/>
      <c r="D1216" s="3"/>
      <c r="Q1216" s="162"/>
    </row>
    <row r="1217" spans="1:17" s="2" customFormat="1" ht="14.25">
      <c r="A1217" s="3"/>
      <c r="B1217" s="3"/>
      <c r="C1217" s="3"/>
      <c r="D1217" s="3"/>
      <c r="Q1217" s="162"/>
    </row>
    <row r="1218" spans="1:17" s="2" customFormat="1" ht="14.25">
      <c r="A1218" s="3"/>
      <c r="B1218" s="3"/>
      <c r="C1218" s="3"/>
      <c r="D1218" s="3"/>
      <c r="Q1218" s="162"/>
    </row>
    <row r="1219" spans="1:17" s="2" customFormat="1" ht="14.25">
      <c r="A1219" s="3"/>
      <c r="B1219" s="3"/>
      <c r="C1219" s="3"/>
      <c r="D1219" s="3"/>
      <c r="Q1219" s="162"/>
    </row>
    <row r="1220" spans="1:17" s="2" customFormat="1" ht="14.25">
      <c r="A1220" s="3"/>
      <c r="B1220" s="3"/>
      <c r="C1220" s="3"/>
      <c r="D1220" s="3"/>
      <c r="Q1220" s="162"/>
    </row>
    <row r="1221" spans="1:17" s="2" customFormat="1" ht="14.25">
      <c r="A1221" s="3"/>
      <c r="B1221" s="3"/>
      <c r="C1221" s="3"/>
      <c r="D1221" s="3"/>
      <c r="Q1221" s="162"/>
    </row>
    <row r="1222" spans="1:17" s="2" customFormat="1" ht="14.25">
      <c r="A1222" s="3"/>
      <c r="B1222" s="3"/>
      <c r="C1222" s="3"/>
      <c r="D1222" s="3"/>
      <c r="Q1222" s="162"/>
    </row>
    <row r="1223" spans="1:17" s="2" customFormat="1" ht="14.25">
      <c r="A1223" s="3"/>
      <c r="B1223" s="3"/>
      <c r="C1223" s="3"/>
      <c r="D1223" s="3"/>
      <c r="Q1223" s="162"/>
    </row>
    <row r="1224" spans="1:17" s="2" customFormat="1" ht="14.25">
      <c r="A1224" s="3"/>
      <c r="B1224" s="3"/>
      <c r="C1224" s="3"/>
      <c r="D1224" s="3"/>
      <c r="Q1224" s="162"/>
    </row>
    <row r="1225" spans="1:17" s="2" customFormat="1" ht="14.25">
      <c r="A1225" s="3"/>
      <c r="B1225" s="3"/>
      <c r="C1225" s="3"/>
      <c r="D1225" s="3"/>
      <c r="Q1225" s="162"/>
    </row>
    <row r="1226" spans="1:17" s="2" customFormat="1" ht="14.25">
      <c r="A1226" s="3"/>
      <c r="B1226" s="3"/>
      <c r="C1226" s="3"/>
      <c r="D1226" s="3"/>
      <c r="Q1226" s="162"/>
    </row>
    <row r="1227" spans="1:17" s="2" customFormat="1" ht="14.25">
      <c r="A1227" s="3"/>
      <c r="B1227" s="3"/>
      <c r="C1227" s="3"/>
      <c r="D1227" s="3"/>
      <c r="Q1227" s="162"/>
    </row>
    <row r="1228" spans="1:17" s="2" customFormat="1" ht="14.25">
      <c r="A1228" s="3"/>
      <c r="B1228" s="3"/>
      <c r="C1228" s="3"/>
      <c r="D1228" s="3"/>
      <c r="Q1228" s="162"/>
    </row>
    <row r="1229" spans="1:17" s="2" customFormat="1" ht="14.25">
      <c r="A1229" s="3"/>
      <c r="B1229" s="3"/>
      <c r="C1229" s="3"/>
      <c r="D1229" s="3"/>
      <c r="Q1229" s="162"/>
    </row>
    <row r="1230" spans="1:17" s="2" customFormat="1" ht="14.25">
      <c r="A1230" s="3"/>
      <c r="B1230" s="3"/>
      <c r="C1230" s="3"/>
      <c r="D1230" s="3"/>
      <c r="Q1230" s="162"/>
    </row>
    <row r="1231" spans="1:17" s="2" customFormat="1" ht="14.25">
      <c r="A1231" s="3"/>
      <c r="B1231" s="3"/>
      <c r="C1231" s="3"/>
      <c r="D1231" s="3"/>
      <c r="Q1231" s="162"/>
    </row>
    <row r="1232" spans="1:17" s="2" customFormat="1" ht="14.25">
      <c r="A1232" s="3"/>
      <c r="B1232" s="3"/>
      <c r="C1232" s="3"/>
      <c r="D1232" s="3"/>
      <c r="Q1232" s="162"/>
    </row>
    <row r="1233" spans="1:17" s="2" customFormat="1" ht="14.25">
      <c r="A1233" s="3"/>
      <c r="B1233" s="3"/>
      <c r="C1233" s="3"/>
      <c r="D1233" s="3"/>
      <c r="Q1233" s="162"/>
    </row>
    <row r="1234" spans="1:17" s="2" customFormat="1" ht="14.25">
      <c r="A1234" s="3"/>
      <c r="B1234" s="3"/>
      <c r="C1234" s="3"/>
      <c r="D1234" s="3"/>
      <c r="Q1234" s="162"/>
    </row>
    <row r="1235" spans="1:17" s="2" customFormat="1" ht="14.25">
      <c r="A1235" s="3"/>
      <c r="B1235" s="3"/>
      <c r="C1235" s="3"/>
      <c r="D1235" s="3"/>
      <c r="Q1235" s="162"/>
    </row>
    <row r="1236" spans="1:17" s="2" customFormat="1" ht="14.25">
      <c r="A1236" s="3"/>
      <c r="B1236" s="3"/>
      <c r="C1236" s="3"/>
      <c r="D1236" s="3"/>
      <c r="Q1236" s="162"/>
    </row>
    <row r="1237" spans="1:17" s="2" customFormat="1" ht="14.25">
      <c r="A1237" s="3"/>
      <c r="B1237" s="3"/>
      <c r="C1237" s="3"/>
      <c r="D1237" s="3"/>
      <c r="Q1237" s="162"/>
    </row>
    <row r="1238" spans="1:17" s="2" customFormat="1" ht="14.25">
      <c r="A1238" s="3"/>
      <c r="B1238" s="3"/>
      <c r="C1238" s="3"/>
      <c r="D1238" s="3"/>
      <c r="Q1238" s="162"/>
    </row>
    <row r="1239" spans="1:17" s="2" customFormat="1" ht="14.25">
      <c r="A1239" s="3"/>
      <c r="B1239" s="3"/>
      <c r="C1239" s="3"/>
      <c r="D1239" s="3"/>
      <c r="Q1239" s="162"/>
    </row>
    <row r="1240" spans="1:17" s="2" customFormat="1" ht="14.25">
      <c r="A1240" s="3"/>
      <c r="B1240" s="3"/>
      <c r="C1240" s="3"/>
      <c r="D1240" s="3"/>
      <c r="Q1240" s="162"/>
    </row>
    <row r="1241" spans="1:17" s="2" customFormat="1" ht="14.25">
      <c r="A1241" s="3"/>
      <c r="B1241" s="3"/>
      <c r="C1241" s="3"/>
      <c r="D1241" s="3"/>
      <c r="Q1241" s="162"/>
    </row>
    <row r="1242" spans="1:17" s="2" customFormat="1" ht="14.25">
      <c r="A1242" s="3"/>
      <c r="B1242" s="3"/>
      <c r="C1242" s="3"/>
      <c r="D1242" s="3"/>
      <c r="Q1242" s="162"/>
    </row>
    <row r="1243" spans="1:17" s="2" customFormat="1" ht="14.25">
      <c r="A1243" s="3"/>
      <c r="B1243" s="3"/>
      <c r="C1243" s="3"/>
      <c r="D1243" s="3"/>
      <c r="Q1243" s="162"/>
    </row>
    <row r="1244" spans="1:17" s="2" customFormat="1" ht="14.25">
      <c r="A1244" s="3"/>
      <c r="B1244" s="3"/>
      <c r="C1244" s="3"/>
      <c r="D1244" s="3"/>
      <c r="Q1244" s="162"/>
    </row>
    <row r="1245" spans="1:17" s="2" customFormat="1" ht="14.25">
      <c r="A1245" s="3"/>
      <c r="B1245" s="3"/>
      <c r="C1245" s="3"/>
      <c r="D1245" s="3"/>
      <c r="Q1245" s="162"/>
    </row>
    <row r="1246" spans="1:17" s="2" customFormat="1" ht="14.25">
      <c r="A1246" s="3"/>
      <c r="B1246" s="3"/>
      <c r="C1246" s="3"/>
      <c r="D1246" s="3"/>
      <c r="Q1246" s="162"/>
    </row>
    <row r="1247" spans="1:17" s="2" customFormat="1" ht="14.25">
      <c r="A1247" s="3"/>
      <c r="B1247" s="3"/>
      <c r="C1247" s="3"/>
      <c r="D1247" s="3"/>
      <c r="Q1247" s="162"/>
    </row>
    <row r="1248" spans="1:17" s="2" customFormat="1" ht="14.25">
      <c r="A1248" s="3"/>
      <c r="B1248" s="3"/>
      <c r="C1248" s="3"/>
      <c r="D1248" s="3"/>
      <c r="Q1248" s="162"/>
    </row>
    <row r="1249" spans="1:17" s="2" customFormat="1" ht="14.25">
      <c r="A1249" s="3"/>
      <c r="B1249" s="3"/>
      <c r="C1249" s="3"/>
      <c r="D1249" s="3"/>
      <c r="Q1249" s="162"/>
    </row>
    <row r="1250" spans="1:17" s="2" customFormat="1" ht="14.25">
      <c r="A1250" s="3"/>
      <c r="B1250" s="3"/>
      <c r="C1250" s="3"/>
      <c r="D1250" s="3"/>
      <c r="Q1250" s="162"/>
    </row>
    <row r="1251" spans="1:17" s="2" customFormat="1" ht="14.25">
      <c r="A1251" s="3"/>
      <c r="B1251" s="3"/>
      <c r="C1251" s="3"/>
      <c r="D1251" s="3"/>
      <c r="Q1251" s="162"/>
    </row>
    <row r="1252" spans="1:17" s="2" customFormat="1" ht="14.25">
      <c r="A1252" s="3"/>
      <c r="B1252" s="3"/>
      <c r="C1252" s="3"/>
      <c r="D1252" s="3"/>
      <c r="Q1252" s="162"/>
    </row>
    <row r="1253" spans="1:17" s="2" customFormat="1" ht="14.25">
      <c r="A1253" s="3"/>
      <c r="B1253" s="3"/>
      <c r="C1253" s="3"/>
      <c r="D1253" s="3"/>
      <c r="Q1253" s="162"/>
    </row>
    <row r="1254" spans="1:17" s="2" customFormat="1" ht="14.25">
      <c r="A1254" s="3"/>
      <c r="B1254" s="3"/>
      <c r="C1254" s="3"/>
      <c r="D1254" s="3"/>
      <c r="Q1254" s="162"/>
    </row>
    <row r="1255" spans="1:17" s="2" customFormat="1" ht="14.25">
      <c r="A1255" s="3"/>
      <c r="B1255" s="3"/>
      <c r="C1255" s="3"/>
      <c r="D1255" s="3"/>
      <c r="Q1255" s="162"/>
    </row>
    <row r="1256" spans="1:17" s="2" customFormat="1" ht="14.25">
      <c r="A1256" s="3"/>
      <c r="B1256" s="3"/>
      <c r="C1256" s="3"/>
      <c r="D1256" s="3"/>
      <c r="Q1256" s="162"/>
    </row>
    <row r="1257" spans="1:17" s="2" customFormat="1" ht="14.25">
      <c r="A1257" s="3"/>
      <c r="B1257" s="3"/>
      <c r="C1257" s="3"/>
      <c r="D1257" s="3"/>
      <c r="Q1257" s="162"/>
    </row>
    <row r="1258" spans="1:17" s="2" customFormat="1" ht="14.25">
      <c r="A1258" s="3"/>
      <c r="B1258" s="3"/>
      <c r="C1258" s="3"/>
      <c r="D1258" s="3"/>
      <c r="Q1258" s="162"/>
    </row>
    <row r="1259" spans="1:17" s="2" customFormat="1" ht="14.25">
      <c r="A1259" s="3"/>
      <c r="B1259" s="3"/>
      <c r="C1259" s="3"/>
      <c r="D1259" s="3"/>
      <c r="Q1259" s="162"/>
    </row>
    <row r="1260" spans="1:17" s="2" customFormat="1" ht="14.25">
      <c r="A1260" s="3"/>
      <c r="B1260" s="3"/>
      <c r="C1260" s="3"/>
      <c r="D1260" s="3"/>
      <c r="Q1260" s="162"/>
    </row>
    <row r="1261" spans="1:17" s="2" customFormat="1" ht="14.25">
      <c r="A1261" s="3"/>
      <c r="B1261" s="3"/>
      <c r="C1261" s="3"/>
      <c r="D1261" s="3"/>
      <c r="Q1261" s="162"/>
    </row>
    <row r="1262" spans="1:17" s="2" customFormat="1" ht="14.25">
      <c r="A1262" s="3"/>
      <c r="B1262" s="3"/>
      <c r="C1262" s="3"/>
      <c r="D1262" s="3"/>
      <c r="Q1262" s="162"/>
    </row>
    <row r="1263" spans="1:17" s="2" customFormat="1" ht="14.25">
      <c r="A1263" s="3"/>
      <c r="B1263" s="3"/>
      <c r="C1263" s="3"/>
      <c r="D1263" s="3"/>
      <c r="Q1263" s="162"/>
    </row>
    <row r="1264" spans="1:17" s="2" customFormat="1" ht="14.25">
      <c r="A1264" s="3"/>
      <c r="B1264" s="3"/>
      <c r="C1264" s="3"/>
      <c r="D1264" s="3"/>
      <c r="Q1264" s="162"/>
    </row>
    <row r="1265" spans="1:17" s="2" customFormat="1" ht="14.25">
      <c r="A1265" s="3"/>
      <c r="B1265" s="3"/>
      <c r="C1265" s="3"/>
      <c r="D1265" s="3"/>
      <c r="Q1265" s="162"/>
    </row>
    <row r="1266" spans="1:17" s="2" customFormat="1" ht="14.25">
      <c r="A1266" s="3"/>
      <c r="B1266" s="3"/>
      <c r="C1266" s="3"/>
      <c r="D1266" s="3"/>
      <c r="Q1266" s="162"/>
    </row>
    <row r="1267" spans="1:17" s="2" customFormat="1" ht="14.25">
      <c r="A1267" s="3"/>
      <c r="B1267" s="3"/>
      <c r="C1267" s="3"/>
      <c r="D1267" s="3"/>
      <c r="Q1267" s="162"/>
    </row>
    <row r="1268" spans="1:17" s="2" customFormat="1" ht="14.25">
      <c r="A1268" s="3"/>
      <c r="B1268" s="3"/>
      <c r="C1268" s="3"/>
      <c r="D1268" s="3"/>
      <c r="Q1268" s="162"/>
    </row>
    <row r="1269" spans="1:17" s="2" customFormat="1" ht="14.25">
      <c r="A1269" s="3"/>
      <c r="B1269" s="3"/>
      <c r="C1269" s="3"/>
      <c r="D1269" s="3"/>
      <c r="Q1269" s="162"/>
    </row>
    <row r="1270" spans="1:17" s="2" customFormat="1" ht="14.25">
      <c r="A1270" s="3"/>
      <c r="B1270" s="3"/>
      <c r="C1270" s="3"/>
      <c r="D1270" s="3"/>
      <c r="Q1270" s="162"/>
    </row>
    <row r="1271" spans="1:17" s="2" customFormat="1" ht="14.25">
      <c r="A1271" s="3"/>
      <c r="B1271" s="3"/>
      <c r="C1271" s="3"/>
      <c r="D1271" s="3"/>
      <c r="Q1271" s="162"/>
    </row>
    <row r="1272" spans="1:17" s="2" customFormat="1" ht="14.25">
      <c r="A1272" s="3"/>
      <c r="B1272" s="3"/>
      <c r="C1272" s="3"/>
      <c r="D1272" s="3"/>
      <c r="Q1272" s="162"/>
    </row>
    <row r="1273" spans="1:17" s="2" customFormat="1" ht="14.25">
      <c r="A1273" s="3"/>
      <c r="B1273" s="3"/>
      <c r="C1273" s="3"/>
      <c r="D1273" s="3"/>
      <c r="Q1273" s="162"/>
    </row>
    <row r="1274" spans="1:17" s="2" customFormat="1" ht="14.25">
      <c r="A1274" s="3"/>
      <c r="B1274" s="3"/>
      <c r="C1274" s="3"/>
      <c r="D1274" s="3"/>
      <c r="Q1274" s="162"/>
    </row>
    <row r="1275" spans="1:17" s="2" customFormat="1" ht="14.25">
      <c r="A1275" s="3"/>
      <c r="B1275" s="3"/>
      <c r="C1275" s="3"/>
      <c r="D1275" s="3"/>
      <c r="Q1275" s="162"/>
    </row>
    <row r="1276" spans="1:17" s="2" customFormat="1" ht="14.25">
      <c r="A1276" s="3"/>
      <c r="B1276" s="3"/>
      <c r="C1276" s="3"/>
      <c r="D1276" s="3"/>
      <c r="Q1276" s="162"/>
    </row>
    <row r="1277" spans="1:17" s="2" customFormat="1" ht="14.25">
      <c r="A1277" s="3"/>
      <c r="B1277" s="3"/>
      <c r="C1277" s="3"/>
      <c r="D1277" s="3"/>
      <c r="Q1277" s="162"/>
    </row>
    <row r="1278" spans="1:17" s="2" customFormat="1" ht="14.25">
      <c r="A1278" s="3"/>
      <c r="B1278" s="3"/>
      <c r="C1278" s="3"/>
      <c r="D1278" s="3"/>
      <c r="Q1278" s="162"/>
    </row>
    <row r="1279" spans="1:17" s="2" customFormat="1" ht="14.25">
      <c r="A1279" s="3"/>
      <c r="B1279" s="3"/>
      <c r="C1279" s="3"/>
      <c r="D1279" s="3"/>
      <c r="Q1279" s="162"/>
    </row>
    <row r="1280" spans="1:17" s="2" customFormat="1" ht="14.25">
      <c r="A1280" s="3"/>
      <c r="B1280" s="3"/>
      <c r="C1280" s="3"/>
      <c r="D1280" s="3"/>
      <c r="Q1280" s="162"/>
    </row>
    <row r="1281" spans="1:17" s="2" customFormat="1" ht="14.25">
      <c r="A1281" s="3"/>
      <c r="B1281" s="3"/>
      <c r="C1281" s="3"/>
      <c r="D1281" s="3"/>
      <c r="Q1281" s="162"/>
    </row>
    <row r="1282" spans="1:17" s="2" customFormat="1" ht="14.25">
      <c r="A1282" s="3"/>
      <c r="B1282" s="3"/>
      <c r="C1282" s="3"/>
      <c r="D1282" s="3"/>
      <c r="Q1282" s="162"/>
    </row>
    <row r="1283" spans="1:17" s="2" customFormat="1" ht="14.25">
      <c r="A1283" s="3"/>
      <c r="B1283" s="3"/>
      <c r="C1283" s="3"/>
      <c r="D1283" s="3"/>
      <c r="Q1283" s="162"/>
    </row>
    <row r="1284" spans="1:17" s="2" customFormat="1" ht="14.25">
      <c r="A1284" s="3"/>
      <c r="B1284" s="3"/>
      <c r="C1284" s="3"/>
      <c r="D1284" s="3"/>
      <c r="Q1284" s="162"/>
    </row>
    <row r="1285" spans="1:17" s="2" customFormat="1" ht="14.25">
      <c r="A1285" s="3"/>
      <c r="B1285" s="3"/>
      <c r="C1285" s="3"/>
      <c r="D1285" s="3"/>
      <c r="Q1285" s="162"/>
    </row>
    <row r="1286" spans="1:17" s="2" customFormat="1" ht="14.25">
      <c r="A1286" s="3"/>
      <c r="B1286" s="3"/>
      <c r="C1286" s="3"/>
      <c r="D1286" s="3"/>
      <c r="Q1286" s="162"/>
    </row>
    <row r="1287" spans="1:17" s="2" customFormat="1" ht="14.25">
      <c r="A1287" s="3"/>
      <c r="B1287" s="3"/>
      <c r="C1287" s="3"/>
      <c r="D1287" s="3"/>
      <c r="Q1287" s="162"/>
    </row>
    <row r="1288" spans="1:17" s="2" customFormat="1" ht="14.25">
      <c r="A1288" s="3"/>
      <c r="B1288" s="3"/>
      <c r="C1288" s="3"/>
      <c r="D1288" s="3"/>
      <c r="Q1288" s="162"/>
    </row>
    <row r="1289" spans="1:17" s="2" customFormat="1" ht="14.25">
      <c r="A1289" s="3"/>
      <c r="B1289" s="3"/>
      <c r="C1289" s="3"/>
      <c r="D1289" s="3"/>
      <c r="Q1289" s="162"/>
    </row>
    <row r="1290" spans="1:17" s="2" customFormat="1" ht="14.25">
      <c r="A1290" s="3"/>
      <c r="B1290" s="3"/>
      <c r="C1290" s="3"/>
      <c r="D1290" s="3"/>
      <c r="Q1290" s="162"/>
    </row>
    <row r="1291" spans="1:17" s="2" customFormat="1" ht="14.25">
      <c r="A1291" s="3"/>
      <c r="B1291" s="3"/>
      <c r="C1291" s="3"/>
      <c r="D1291" s="3"/>
      <c r="Q1291" s="162"/>
    </row>
    <row r="1292" spans="1:17" s="2" customFormat="1" ht="14.25">
      <c r="A1292" s="3"/>
      <c r="B1292" s="3"/>
      <c r="C1292" s="3"/>
      <c r="D1292" s="3"/>
      <c r="Q1292" s="162"/>
    </row>
    <row r="1293" spans="1:17" s="2" customFormat="1" ht="14.25">
      <c r="A1293" s="3"/>
      <c r="B1293" s="3"/>
      <c r="C1293" s="3"/>
      <c r="D1293" s="3"/>
      <c r="Q1293" s="162"/>
    </row>
    <row r="1294" spans="1:17" s="2" customFormat="1" ht="14.25">
      <c r="A1294" s="3"/>
      <c r="B1294" s="3"/>
      <c r="C1294" s="3"/>
      <c r="D1294" s="3"/>
      <c r="Q1294" s="162"/>
    </row>
    <row r="1295" spans="1:17" s="2" customFormat="1" ht="14.25">
      <c r="A1295" s="3"/>
      <c r="B1295" s="3"/>
      <c r="C1295" s="3"/>
      <c r="D1295" s="3"/>
      <c r="Q1295" s="162"/>
    </row>
    <row r="1296" spans="1:17" s="2" customFormat="1" ht="14.25">
      <c r="A1296" s="3"/>
      <c r="B1296" s="3"/>
      <c r="C1296" s="3"/>
      <c r="D1296" s="3"/>
      <c r="Q1296" s="162"/>
    </row>
    <row r="1297" spans="1:17" s="2" customFormat="1" ht="14.25">
      <c r="A1297" s="3"/>
      <c r="B1297" s="3"/>
      <c r="C1297" s="3"/>
      <c r="D1297" s="3"/>
      <c r="Q1297" s="162"/>
    </row>
    <row r="1298" spans="1:17" s="2" customFormat="1" ht="14.25">
      <c r="A1298" s="3"/>
      <c r="B1298" s="3"/>
      <c r="C1298" s="3"/>
      <c r="D1298" s="3"/>
      <c r="Q1298" s="162"/>
    </row>
    <row r="1299" spans="1:17" s="2" customFormat="1" ht="14.25">
      <c r="A1299" s="3"/>
      <c r="B1299" s="3"/>
      <c r="C1299" s="3"/>
      <c r="D1299" s="3"/>
      <c r="Q1299" s="162"/>
    </row>
    <row r="1300" spans="1:17" s="2" customFormat="1" ht="14.25">
      <c r="A1300" s="3"/>
      <c r="B1300" s="3"/>
      <c r="C1300" s="3"/>
      <c r="D1300" s="3"/>
      <c r="Q1300" s="162"/>
    </row>
    <row r="1301" spans="1:17" s="2" customFormat="1" ht="14.25">
      <c r="A1301" s="3"/>
      <c r="B1301" s="3"/>
      <c r="C1301" s="3"/>
      <c r="D1301" s="3"/>
      <c r="Q1301" s="162"/>
    </row>
    <row r="1302" spans="1:17" s="2" customFormat="1" ht="14.25">
      <c r="A1302" s="3"/>
      <c r="B1302" s="3"/>
      <c r="C1302" s="3"/>
      <c r="D1302" s="3"/>
      <c r="Q1302" s="162"/>
    </row>
    <row r="1303" spans="1:17" s="2" customFormat="1" ht="14.25">
      <c r="A1303" s="3"/>
      <c r="B1303" s="3"/>
      <c r="C1303" s="3"/>
      <c r="D1303" s="3"/>
      <c r="Q1303" s="162"/>
    </row>
    <row r="1304" spans="1:17" s="2" customFormat="1" ht="14.25">
      <c r="A1304" s="3"/>
      <c r="B1304" s="3"/>
      <c r="C1304" s="3"/>
      <c r="D1304" s="3"/>
      <c r="Q1304" s="162"/>
    </row>
    <row r="1305" spans="1:17" s="2" customFormat="1" ht="14.25">
      <c r="A1305" s="3"/>
      <c r="B1305" s="3"/>
      <c r="C1305" s="3"/>
      <c r="D1305" s="3"/>
      <c r="Q1305" s="162"/>
    </row>
    <row r="1306" spans="1:17" s="2" customFormat="1" ht="14.25">
      <c r="A1306" s="3"/>
      <c r="B1306" s="3"/>
      <c r="C1306" s="3"/>
      <c r="D1306" s="3"/>
      <c r="Q1306" s="162"/>
    </row>
    <row r="1307" spans="1:17" s="2" customFormat="1" ht="14.25">
      <c r="A1307" s="3"/>
      <c r="B1307" s="3"/>
      <c r="C1307" s="3"/>
      <c r="D1307" s="3"/>
      <c r="Q1307" s="162"/>
    </row>
    <row r="1308" spans="1:17" s="2" customFormat="1" ht="14.25">
      <c r="A1308" s="3"/>
      <c r="B1308" s="3"/>
      <c r="C1308" s="3"/>
      <c r="D1308" s="3"/>
      <c r="Q1308" s="162"/>
    </row>
    <row r="1309" spans="1:17" s="2" customFormat="1" ht="14.25">
      <c r="A1309" s="3"/>
      <c r="B1309" s="3"/>
      <c r="C1309" s="3"/>
      <c r="D1309" s="3"/>
      <c r="Q1309" s="162"/>
    </row>
    <row r="1310" spans="1:17" s="2" customFormat="1" ht="14.25">
      <c r="A1310" s="3"/>
      <c r="B1310" s="3"/>
      <c r="C1310" s="3"/>
      <c r="D1310" s="3"/>
      <c r="Q1310" s="162"/>
    </row>
    <row r="1311" spans="1:17" s="2" customFormat="1" ht="14.25">
      <c r="A1311" s="3"/>
      <c r="B1311" s="3"/>
      <c r="C1311" s="3"/>
      <c r="D1311" s="3"/>
      <c r="Q1311" s="162"/>
    </row>
    <row r="1312" spans="1:17" s="2" customFormat="1" ht="14.25">
      <c r="A1312" s="3"/>
      <c r="B1312" s="3"/>
      <c r="C1312" s="3"/>
      <c r="D1312" s="3"/>
      <c r="Q1312" s="162"/>
    </row>
    <row r="1313" spans="1:17" s="2" customFormat="1" ht="14.25">
      <c r="A1313" s="3"/>
      <c r="B1313" s="3"/>
      <c r="C1313" s="3"/>
      <c r="D1313" s="3"/>
      <c r="Q1313" s="162"/>
    </row>
    <row r="1314" spans="1:17" s="2" customFormat="1" ht="14.25">
      <c r="A1314" s="3"/>
      <c r="B1314" s="3"/>
      <c r="C1314" s="3"/>
      <c r="D1314" s="3"/>
      <c r="Q1314" s="162"/>
    </row>
    <row r="1315" spans="1:17" s="2" customFormat="1" ht="14.25">
      <c r="A1315" s="3"/>
      <c r="B1315" s="3"/>
      <c r="C1315" s="3"/>
      <c r="D1315" s="3"/>
      <c r="Q1315" s="162"/>
    </row>
    <row r="1316" spans="1:17" s="2" customFormat="1" ht="14.25">
      <c r="A1316" s="3"/>
      <c r="B1316" s="3"/>
      <c r="C1316" s="3"/>
      <c r="D1316" s="3"/>
      <c r="Q1316" s="162"/>
    </row>
    <row r="1317" spans="1:17" s="2" customFormat="1" ht="14.25">
      <c r="A1317" s="3"/>
      <c r="B1317" s="3"/>
      <c r="C1317" s="3"/>
      <c r="D1317" s="3"/>
      <c r="Q1317" s="162"/>
    </row>
    <row r="1318" spans="1:17" s="2" customFormat="1" ht="14.25">
      <c r="A1318" s="3"/>
      <c r="B1318" s="3"/>
      <c r="C1318" s="3"/>
      <c r="D1318" s="3"/>
      <c r="Q1318" s="162"/>
    </row>
    <row r="1319" spans="1:17" s="2" customFormat="1" ht="14.25">
      <c r="A1319" s="3"/>
      <c r="B1319" s="3"/>
      <c r="C1319" s="3"/>
      <c r="D1319" s="3"/>
      <c r="Q1319" s="162"/>
    </row>
    <row r="1320" spans="1:17" s="2" customFormat="1" ht="14.25">
      <c r="A1320" s="3"/>
      <c r="B1320" s="3"/>
      <c r="C1320" s="3"/>
      <c r="D1320" s="3"/>
      <c r="Q1320" s="162"/>
    </row>
    <row r="1321" spans="1:17" s="2" customFormat="1" ht="14.25">
      <c r="A1321" s="3"/>
      <c r="B1321" s="3"/>
      <c r="C1321" s="3"/>
      <c r="D1321" s="3"/>
      <c r="Q1321" s="162"/>
    </row>
    <row r="1322" spans="1:17" s="2" customFormat="1" ht="14.25">
      <c r="A1322" s="3"/>
      <c r="B1322" s="3"/>
      <c r="C1322" s="3"/>
      <c r="D1322" s="3"/>
      <c r="Q1322" s="162"/>
    </row>
    <row r="1323" spans="1:17" s="2" customFormat="1" ht="14.25">
      <c r="A1323" s="3"/>
      <c r="B1323" s="3"/>
      <c r="C1323" s="3"/>
      <c r="D1323" s="3"/>
      <c r="Q1323" s="162"/>
    </row>
    <row r="1324" spans="1:17" s="2" customFormat="1" ht="14.25">
      <c r="A1324" s="3"/>
      <c r="B1324" s="3"/>
      <c r="C1324" s="3"/>
      <c r="D1324" s="3"/>
      <c r="Q1324" s="162"/>
    </row>
    <row r="1325" spans="1:17" s="2" customFormat="1" ht="14.25">
      <c r="A1325" s="3"/>
      <c r="B1325" s="3"/>
      <c r="C1325" s="3"/>
      <c r="D1325" s="3"/>
      <c r="Q1325" s="162"/>
    </row>
    <row r="1326" spans="1:17" s="2" customFormat="1" ht="14.25">
      <c r="A1326" s="3"/>
      <c r="B1326" s="3"/>
      <c r="C1326" s="3"/>
      <c r="D1326" s="3"/>
      <c r="Q1326" s="162"/>
    </row>
    <row r="1327" spans="1:17" s="2" customFormat="1" ht="14.25">
      <c r="A1327" s="3"/>
      <c r="B1327" s="3"/>
      <c r="C1327" s="3"/>
      <c r="D1327" s="3"/>
      <c r="Q1327" s="162"/>
    </row>
    <row r="1328" spans="1:17" s="2" customFormat="1" ht="14.25">
      <c r="A1328" s="3"/>
      <c r="B1328" s="3"/>
      <c r="C1328" s="3"/>
      <c r="D1328" s="3"/>
      <c r="Q1328" s="162"/>
    </row>
    <row r="1329" spans="1:17" s="2" customFormat="1" ht="14.25">
      <c r="A1329" s="3"/>
      <c r="B1329" s="3"/>
      <c r="C1329" s="3"/>
      <c r="D1329" s="3"/>
      <c r="Q1329" s="162"/>
    </row>
    <row r="1330" spans="1:17" s="2" customFormat="1" ht="14.25">
      <c r="A1330" s="3"/>
      <c r="B1330" s="3"/>
      <c r="C1330" s="3"/>
      <c r="D1330" s="3"/>
      <c r="Q1330" s="162"/>
    </row>
    <row r="1331" spans="1:17" s="2" customFormat="1" ht="14.25">
      <c r="A1331" s="3"/>
      <c r="B1331" s="3"/>
      <c r="C1331" s="3"/>
      <c r="D1331" s="3"/>
      <c r="Q1331" s="162"/>
    </row>
    <row r="1332" spans="1:17" s="2" customFormat="1" ht="14.25">
      <c r="A1332" s="3"/>
      <c r="B1332" s="3"/>
      <c r="C1332" s="3"/>
      <c r="D1332" s="3"/>
      <c r="Q1332" s="162"/>
    </row>
    <row r="1333" spans="1:17" s="2" customFormat="1" ht="14.25">
      <c r="A1333" s="3"/>
      <c r="B1333" s="3"/>
      <c r="C1333" s="3"/>
      <c r="D1333" s="3"/>
      <c r="Q1333" s="162"/>
    </row>
    <row r="1334" spans="1:17" s="2" customFormat="1" ht="14.25">
      <c r="A1334" s="3"/>
      <c r="B1334" s="3"/>
      <c r="C1334" s="3"/>
      <c r="D1334" s="3"/>
      <c r="Q1334" s="162"/>
    </row>
    <row r="1335" spans="1:17" s="2" customFormat="1" ht="14.25">
      <c r="A1335" s="3"/>
      <c r="B1335" s="3"/>
      <c r="C1335" s="3"/>
      <c r="D1335" s="3"/>
      <c r="Q1335" s="162"/>
    </row>
    <row r="1336" spans="1:17" s="2" customFormat="1" ht="14.25">
      <c r="A1336" s="3"/>
      <c r="B1336" s="3"/>
      <c r="C1336" s="3"/>
      <c r="D1336" s="3"/>
      <c r="Q1336" s="162"/>
    </row>
    <row r="1337" spans="1:17" s="2" customFormat="1" ht="14.25">
      <c r="A1337" s="3"/>
      <c r="B1337" s="3"/>
      <c r="C1337" s="3"/>
      <c r="D1337" s="3"/>
      <c r="Q1337" s="162"/>
    </row>
    <row r="1338" spans="1:17" s="2" customFormat="1" ht="14.25">
      <c r="A1338" s="3"/>
      <c r="B1338" s="3"/>
      <c r="C1338" s="3"/>
      <c r="D1338" s="3"/>
      <c r="Q1338" s="162"/>
    </row>
    <row r="1339" spans="1:17" s="2" customFormat="1" ht="14.25">
      <c r="A1339" s="3"/>
      <c r="B1339" s="3"/>
      <c r="C1339" s="3"/>
      <c r="D1339" s="3"/>
      <c r="Q1339" s="162"/>
    </row>
    <row r="1340" spans="1:17" s="2" customFormat="1" ht="14.25">
      <c r="A1340" s="3"/>
      <c r="B1340" s="3"/>
      <c r="C1340" s="3"/>
      <c r="D1340" s="3"/>
      <c r="Q1340" s="162"/>
    </row>
    <row r="1341" spans="1:17" s="2" customFormat="1" ht="14.25">
      <c r="A1341" s="3"/>
      <c r="B1341" s="3"/>
      <c r="C1341" s="3"/>
      <c r="D1341" s="3"/>
      <c r="Q1341" s="162"/>
    </row>
    <row r="1342" spans="1:17" s="2" customFormat="1" ht="14.25">
      <c r="A1342" s="3"/>
      <c r="B1342" s="3"/>
      <c r="C1342" s="3"/>
      <c r="D1342" s="3"/>
      <c r="Q1342" s="162"/>
    </row>
    <row r="1343" spans="1:17" s="2" customFormat="1" ht="14.25">
      <c r="A1343" s="3"/>
      <c r="B1343" s="3"/>
      <c r="C1343" s="3"/>
      <c r="D1343" s="3"/>
      <c r="Q1343" s="162"/>
    </row>
    <row r="1344" spans="1:17" s="2" customFormat="1" ht="14.25">
      <c r="A1344" s="3"/>
      <c r="B1344" s="3"/>
      <c r="C1344" s="3"/>
      <c r="D1344" s="3"/>
      <c r="Q1344" s="162"/>
    </row>
    <row r="1345" spans="1:17" s="2" customFormat="1" ht="14.25">
      <c r="A1345" s="3"/>
      <c r="B1345" s="3"/>
      <c r="C1345" s="3"/>
      <c r="D1345" s="3"/>
      <c r="Q1345" s="162"/>
    </row>
    <row r="1346" spans="1:17" s="2" customFormat="1" ht="14.25">
      <c r="A1346" s="3"/>
      <c r="B1346" s="3"/>
      <c r="C1346" s="3"/>
      <c r="D1346" s="3"/>
      <c r="Q1346" s="162"/>
    </row>
    <row r="1347" spans="1:17" s="2" customFormat="1" ht="14.25">
      <c r="A1347" s="3"/>
      <c r="B1347" s="3"/>
      <c r="C1347" s="3"/>
      <c r="D1347" s="3"/>
      <c r="Q1347" s="162"/>
    </row>
    <row r="1348" spans="1:17" s="2" customFormat="1" ht="14.25">
      <c r="A1348" s="3"/>
      <c r="B1348" s="3"/>
      <c r="C1348" s="3"/>
      <c r="D1348" s="3"/>
      <c r="Q1348" s="162"/>
    </row>
    <row r="1349" spans="1:17" s="2" customFormat="1" ht="14.25">
      <c r="A1349" s="3"/>
      <c r="B1349" s="3"/>
      <c r="C1349" s="3"/>
      <c r="D1349" s="3"/>
      <c r="Q1349" s="162"/>
    </row>
    <row r="1350" spans="1:17" s="2" customFormat="1" ht="14.25">
      <c r="A1350" s="3"/>
      <c r="B1350" s="3"/>
      <c r="C1350" s="3"/>
      <c r="D1350" s="3"/>
      <c r="Q1350" s="162"/>
    </row>
    <row r="1351" spans="1:17" s="2" customFormat="1" ht="14.25">
      <c r="A1351" s="3"/>
      <c r="B1351" s="3"/>
      <c r="C1351" s="3"/>
      <c r="D1351" s="3"/>
      <c r="Q1351" s="162"/>
    </row>
    <row r="1352" spans="1:17" s="2" customFormat="1" ht="14.25">
      <c r="A1352" s="3"/>
      <c r="B1352" s="3"/>
      <c r="C1352" s="3"/>
      <c r="D1352" s="3"/>
      <c r="Q1352" s="162"/>
    </row>
    <row r="1353" spans="1:17" s="2" customFormat="1" ht="14.25">
      <c r="A1353" s="3"/>
      <c r="B1353" s="3"/>
      <c r="C1353" s="3"/>
      <c r="D1353" s="3"/>
      <c r="Q1353" s="162"/>
    </row>
    <row r="1354" spans="1:17" s="2" customFormat="1" ht="14.25">
      <c r="A1354" s="3"/>
      <c r="B1354" s="3"/>
      <c r="C1354" s="3"/>
      <c r="D1354" s="3"/>
      <c r="Q1354" s="162"/>
    </row>
    <row r="1355" spans="1:17" s="2" customFormat="1" ht="14.25">
      <c r="A1355" s="3"/>
      <c r="B1355" s="3"/>
      <c r="C1355" s="3"/>
      <c r="D1355" s="3"/>
      <c r="Q1355" s="162"/>
    </row>
    <row r="1356" spans="1:17" s="2" customFormat="1" ht="14.25">
      <c r="A1356" s="3"/>
      <c r="B1356" s="3"/>
      <c r="C1356" s="3"/>
      <c r="D1356" s="3"/>
      <c r="Q1356" s="162"/>
    </row>
    <row r="1357" spans="1:17" s="2" customFormat="1" ht="14.25">
      <c r="A1357" s="3"/>
      <c r="B1357" s="3"/>
      <c r="C1357" s="3"/>
      <c r="D1357" s="3"/>
      <c r="Q1357" s="162"/>
    </row>
    <row r="1358" spans="1:17" s="2" customFormat="1" ht="14.25">
      <c r="A1358" s="3"/>
      <c r="B1358" s="3"/>
      <c r="C1358" s="3"/>
      <c r="D1358" s="3"/>
      <c r="Q1358" s="162"/>
    </row>
    <row r="1359" spans="1:17" s="2" customFormat="1" ht="14.25">
      <c r="A1359" s="3"/>
      <c r="B1359" s="3"/>
      <c r="C1359" s="3"/>
      <c r="D1359" s="3"/>
      <c r="Q1359" s="162"/>
    </row>
    <row r="1360" spans="1:17" s="2" customFormat="1" ht="14.25">
      <c r="A1360" s="3"/>
      <c r="B1360" s="3"/>
      <c r="C1360" s="3"/>
      <c r="D1360" s="3"/>
      <c r="Q1360" s="162"/>
    </row>
    <row r="1361" spans="1:17" s="2" customFormat="1" ht="14.25">
      <c r="A1361" s="3"/>
      <c r="B1361" s="3"/>
      <c r="C1361" s="3"/>
      <c r="D1361" s="3"/>
      <c r="Q1361" s="162"/>
    </row>
    <row r="1362" spans="1:17" s="2" customFormat="1" ht="14.25">
      <c r="A1362" s="3"/>
      <c r="B1362" s="3"/>
      <c r="C1362" s="3"/>
      <c r="D1362" s="3"/>
      <c r="Q1362" s="162"/>
    </row>
    <row r="1363" spans="1:17" s="2" customFormat="1" ht="14.25">
      <c r="A1363" s="3"/>
      <c r="B1363" s="3"/>
      <c r="C1363" s="3"/>
      <c r="D1363" s="3"/>
      <c r="Q1363" s="162"/>
    </row>
    <row r="1364" spans="1:17" s="2" customFormat="1" ht="14.25">
      <c r="A1364" s="3"/>
      <c r="B1364" s="3"/>
      <c r="C1364" s="3"/>
      <c r="D1364" s="3"/>
      <c r="Q1364" s="162"/>
    </row>
    <row r="1365" spans="1:17" s="2" customFormat="1" ht="14.25">
      <c r="A1365" s="3"/>
      <c r="B1365" s="3"/>
      <c r="C1365" s="3"/>
      <c r="D1365" s="3"/>
      <c r="Q1365" s="162"/>
    </row>
    <row r="1366" spans="1:17" s="2" customFormat="1" ht="14.25">
      <c r="A1366" s="3"/>
      <c r="B1366" s="3"/>
      <c r="C1366" s="3"/>
      <c r="D1366" s="3"/>
      <c r="Q1366" s="162"/>
    </row>
    <row r="1367" spans="1:17" s="2" customFormat="1" ht="14.25">
      <c r="A1367" s="3"/>
      <c r="B1367" s="3"/>
      <c r="C1367" s="3"/>
      <c r="D1367" s="3"/>
      <c r="Q1367" s="162"/>
    </row>
    <row r="1368" spans="1:17" s="2" customFormat="1" ht="14.25">
      <c r="A1368" s="3"/>
      <c r="B1368" s="3"/>
      <c r="C1368" s="3"/>
      <c r="D1368" s="3"/>
      <c r="Q1368" s="162"/>
    </row>
    <row r="1369" spans="1:17" s="2" customFormat="1" ht="14.25">
      <c r="A1369" s="3"/>
      <c r="B1369" s="3"/>
      <c r="C1369" s="3"/>
      <c r="D1369" s="3"/>
      <c r="Q1369" s="162"/>
    </row>
    <row r="1370" spans="1:17" s="2" customFormat="1" ht="14.25">
      <c r="A1370" s="3"/>
      <c r="B1370" s="3"/>
      <c r="C1370" s="3"/>
      <c r="D1370" s="3"/>
      <c r="Q1370" s="162"/>
    </row>
    <row r="1371" spans="1:17" s="2" customFormat="1" ht="14.25">
      <c r="A1371" s="3"/>
      <c r="B1371" s="3"/>
      <c r="C1371" s="3"/>
      <c r="D1371" s="3"/>
      <c r="Q1371" s="162"/>
    </row>
    <row r="1372" spans="1:17" s="2" customFormat="1" ht="14.25">
      <c r="A1372" s="3"/>
      <c r="B1372" s="3"/>
      <c r="C1372" s="3"/>
      <c r="D1372" s="3"/>
      <c r="Q1372" s="162"/>
    </row>
    <row r="1373" spans="1:17" s="2" customFormat="1" ht="14.25">
      <c r="A1373" s="3"/>
      <c r="B1373" s="3"/>
      <c r="C1373" s="3"/>
      <c r="D1373" s="3"/>
      <c r="Q1373" s="162"/>
    </row>
    <row r="1374" spans="1:17" s="2" customFormat="1" ht="14.25">
      <c r="A1374" s="3"/>
      <c r="B1374" s="3"/>
      <c r="C1374" s="3"/>
      <c r="D1374" s="3"/>
      <c r="Q1374" s="162"/>
    </row>
    <row r="1375" spans="1:17" s="2" customFormat="1" ht="14.25">
      <c r="A1375" s="3"/>
      <c r="B1375" s="3"/>
      <c r="C1375" s="3"/>
      <c r="D1375" s="3"/>
      <c r="Q1375" s="162"/>
    </row>
    <row r="1376" spans="1:17" s="2" customFormat="1" ht="14.25">
      <c r="A1376" s="3"/>
      <c r="B1376" s="3"/>
      <c r="C1376" s="3"/>
      <c r="D1376" s="3"/>
      <c r="Q1376" s="162"/>
    </row>
    <row r="1377" spans="1:17" s="2" customFormat="1" ht="14.25">
      <c r="A1377" s="3"/>
      <c r="B1377" s="3"/>
      <c r="C1377" s="3"/>
      <c r="D1377" s="3"/>
      <c r="Q1377" s="162"/>
    </row>
    <row r="1378" spans="1:17" s="2" customFormat="1" ht="14.25">
      <c r="A1378" s="3"/>
      <c r="B1378" s="3"/>
      <c r="C1378" s="3"/>
      <c r="D1378" s="3"/>
      <c r="Q1378" s="162"/>
    </row>
    <row r="1379" spans="1:17" s="2" customFormat="1" ht="14.25">
      <c r="A1379" s="3"/>
      <c r="B1379" s="3"/>
      <c r="C1379" s="3"/>
      <c r="D1379" s="3"/>
      <c r="Q1379" s="162"/>
    </row>
    <row r="1380" spans="1:17" s="2" customFormat="1" ht="14.25">
      <c r="A1380" s="3"/>
      <c r="B1380" s="3"/>
      <c r="C1380" s="3"/>
      <c r="D1380" s="3"/>
      <c r="Q1380" s="162"/>
    </row>
    <row r="1381" spans="1:17" s="2" customFormat="1" ht="14.25">
      <c r="A1381" s="3"/>
      <c r="B1381" s="3"/>
      <c r="C1381" s="3"/>
      <c r="D1381" s="3"/>
      <c r="Q1381" s="162"/>
    </row>
    <row r="1382" spans="1:17" s="2" customFormat="1" ht="14.25">
      <c r="A1382" s="3"/>
      <c r="B1382" s="3"/>
      <c r="C1382" s="3"/>
      <c r="D1382" s="3"/>
      <c r="Q1382" s="162"/>
    </row>
    <row r="1383" spans="1:17" s="2" customFormat="1" ht="14.25">
      <c r="A1383" s="3"/>
      <c r="B1383" s="3"/>
      <c r="C1383" s="3"/>
      <c r="D1383" s="3"/>
      <c r="Q1383" s="162"/>
    </row>
    <row r="1384" spans="1:17" s="2" customFormat="1" ht="14.25">
      <c r="A1384" s="3"/>
      <c r="B1384" s="3"/>
      <c r="C1384" s="3"/>
      <c r="D1384" s="3"/>
      <c r="Q1384" s="162"/>
    </row>
    <row r="1385" spans="1:17" s="2" customFormat="1" ht="14.25">
      <c r="A1385" s="3"/>
      <c r="B1385" s="3"/>
      <c r="C1385" s="3"/>
      <c r="D1385" s="3"/>
      <c r="Q1385" s="162"/>
    </row>
    <row r="1386" spans="1:17" s="2" customFormat="1" ht="14.25">
      <c r="A1386" s="3"/>
      <c r="B1386" s="3"/>
      <c r="C1386" s="3"/>
      <c r="D1386" s="3"/>
      <c r="Q1386" s="162"/>
    </row>
    <row r="1387" spans="1:17" s="2" customFormat="1" ht="14.25">
      <c r="A1387" s="3"/>
      <c r="B1387" s="3"/>
      <c r="C1387" s="3"/>
      <c r="D1387" s="3"/>
      <c r="Q1387" s="162"/>
    </row>
    <row r="1388" spans="1:17" s="2" customFormat="1" ht="14.25">
      <c r="A1388" s="3"/>
      <c r="B1388" s="3"/>
      <c r="C1388" s="3"/>
      <c r="D1388" s="3"/>
      <c r="Q1388" s="162"/>
    </row>
    <row r="1389" spans="1:17" s="2" customFormat="1" ht="14.25">
      <c r="A1389" s="3"/>
      <c r="B1389" s="3"/>
      <c r="C1389" s="3"/>
      <c r="D1389" s="3"/>
      <c r="Q1389" s="162"/>
    </row>
    <row r="1390" spans="1:17" s="2" customFormat="1" ht="14.25">
      <c r="A1390" s="3"/>
      <c r="B1390" s="3"/>
      <c r="C1390" s="3"/>
      <c r="D1390" s="3"/>
      <c r="Q1390" s="162"/>
    </row>
    <row r="1391" spans="1:17" s="2" customFormat="1" ht="14.25">
      <c r="A1391" s="3"/>
      <c r="B1391" s="3"/>
      <c r="C1391" s="3"/>
      <c r="D1391" s="3"/>
      <c r="Q1391" s="162"/>
    </row>
    <row r="1392" spans="1:17" s="2" customFormat="1" ht="14.25">
      <c r="A1392" s="3"/>
      <c r="B1392" s="3"/>
      <c r="C1392" s="3"/>
      <c r="D1392" s="3"/>
      <c r="Q1392" s="162"/>
    </row>
    <row r="1393" spans="1:17" s="2" customFormat="1" ht="14.25">
      <c r="A1393" s="3"/>
      <c r="B1393" s="3"/>
      <c r="C1393" s="3"/>
      <c r="D1393" s="3"/>
      <c r="Q1393" s="162"/>
    </row>
    <row r="1394" spans="1:17" s="2" customFormat="1" ht="14.25">
      <c r="A1394" s="3"/>
      <c r="B1394" s="3"/>
      <c r="C1394" s="3"/>
      <c r="D1394" s="3"/>
      <c r="Q1394" s="162"/>
    </row>
    <row r="1395" spans="1:17" s="2" customFormat="1" ht="14.25">
      <c r="A1395" s="3"/>
      <c r="B1395" s="3"/>
      <c r="C1395" s="3"/>
      <c r="D1395" s="3"/>
      <c r="Q1395" s="162"/>
    </row>
    <row r="1396" spans="1:17" s="2" customFormat="1" ht="14.25">
      <c r="A1396" s="3"/>
      <c r="B1396" s="3"/>
      <c r="C1396" s="3"/>
      <c r="D1396" s="3"/>
      <c r="Q1396" s="162"/>
    </row>
    <row r="1397" spans="1:17" s="2" customFormat="1" ht="14.25">
      <c r="A1397" s="3"/>
      <c r="B1397" s="3"/>
      <c r="C1397" s="3"/>
      <c r="D1397" s="3"/>
      <c r="Q1397" s="162"/>
    </row>
    <row r="1398" spans="1:17" s="2" customFormat="1" ht="14.25">
      <c r="A1398" s="3"/>
      <c r="B1398" s="3"/>
      <c r="C1398" s="3"/>
      <c r="D1398" s="3"/>
      <c r="Q1398" s="162"/>
    </row>
    <row r="1399" spans="1:17" s="2" customFormat="1" ht="14.25">
      <c r="A1399" s="3"/>
      <c r="B1399" s="3"/>
      <c r="C1399" s="3"/>
      <c r="D1399" s="3"/>
      <c r="Q1399" s="162"/>
    </row>
    <row r="1400" spans="1:17" s="2" customFormat="1" ht="14.25">
      <c r="A1400" s="3"/>
      <c r="B1400" s="3"/>
      <c r="C1400" s="3"/>
      <c r="D1400" s="3"/>
      <c r="Q1400" s="162"/>
    </row>
    <row r="1401" spans="1:17" s="2" customFormat="1" ht="14.25">
      <c r="A1401" s="3"/>
      <c r="B1401" s="3"/>
      <c r="C1401" s="3"/>
      <c r="D1401" s="3"/>
      <c r="Q1401" s="162"/>
    </row>
    <row r="1402" spans="1:17" s="2" customFormat="1" ht="14.25">
      <c r="A1402" s="3"/>
      <c r="B1402" s="3"/>
      <c r="C1402" s="3"/>
      <c r="D1402" s="3"/>
      <c r="Q1402" s="162"/>
    </row>
    <row r="1403" spans="1:17" s="2" customFormat="1" ht="14.25">
      <c r="A1403" s="3"/>
      <c r="B1403" s="3"/>
      <c r="C1403" s="3"/>
      <c r="D1403" s="3"/>
      <c r="Q1403" s="162"/>
    </row>
    <row r="1404" spans="1:17" s="2" customFormat="1" ht="14.25">
      <c r="A1404" s="3"/>
      <c r="B1404" s="3"/>
      <c r="C1404" s="3"/>
      <c r="D1404" s="3"/>
      <c r="Q1404" s="162"/>
    </row>
    <row r="1405" spans="1:17" s="2" customFormat="1" ht="14.25">
      <c r="A1405" s="3"/>
      <c r="B1405" s="3"/>
      <c r="C1405" s="3"/>
      <c r="D1405" s="3"/>
      <c r="Q1405" s="162"/>
    </row>
    <row r="1406" spans="1:17" s="2" customFormat="1" ht="14.25">
      <c r="A1406" s="3"/>
      <c r="B1406" s="3"/>
      <c r="C1406" s="3"/>
      <c r="D1406" s="3"/>
      <c r="Q1406" s="162"/>
    </row>
    <row r="1407" spans="1:17" s="2" customFormat="1" ht="14.25">
      <c r="A1407" s="3"/>
      <c r="B1407" s="3"/>
      <c r="C1407" s="3"/>
      <c r="D1407" s="3"/>
      <c r="Q1407" s="162"/>
    </row>
    <row r="1408" spans="1:17" s="2" customFormat="1" ht="14.25">
      <c r="A1408" s="3"/>
      <c r="B1408" s="3"/>
      <c r="C1408" s="3"/>
      <c r="D1408" s="3"/>
      <c r="Q1408" s="162"/>
    </row>
    <row r="1409" spans="1:17" s="2" customFormat="1" ht="14.25">
      <c r="A1409" s="3"/>
      <c r="B1409" s="3"/>
      <c r="C1409" s="3"/>
      <c r="D1409" s="3"/>
      <c r="Q1409" s="162"/>
    </row>
    <row r="1410" spans="1:17" s="2" customFormat="1" ht="14.25">
      <c r="A1410" s="3"/>
      <c r="B1410" s="3"/>
      <c r="C1410" s="3"/>
      <c r="D1410" s="3"/>
      <c r="Q1410" s="162"/>
    </row>
    <row r="1411" spans="1:17" s="2" customFormat="1" ht="14.25">
      <c r="A1411" s="3"/>
      <c r="B1411" s="3"/>
      <c r="C1411" s="3"/>
      <c r="D1411" s="3"/>
      <c r="Q1411" s="162"/>
    </row>
    <row r="1412" spans="1:17" s="2" customFormat="1" ht="14.25">
      <c r="A1412" s="3"/>
      <c r="B1412" s="3"/>
      <c r="C1412" s="3"/>
      <c r="D1412" s="3"/>
      <c r="Q1412" s="162"/>
    </row>
    <row r="1413" spans="1:17" s="2" customFormat="1" ht="14.25">
      <c r="A1413" s="3"/>
      <c r="B1413" s="3"/>
      <c r="C1413" s="3"/>
      <c r="D1413" s="3"/>
      <c r="Q1413" s="162"/>
    </row>
    <row r="1414" spans="1:17" s="2" customFormat="1" ht="14.25">
      <c r="A1414" s="3"/>
      <c r="B1414" s="3"/>
      <c r="C1414" s="3"/>
      <c r="D1414" s="3"/>
      <c r="Q1414" s="162"/>
    </row>
    <row r="1415" spans="1:17" s="2" customFormat="1" ht="14.25">
      <c r="A1415" s="3"/>
      <c r="B1415" s="3"/>
      <c r="C1415" s="3"/>
      <c r="D1415" s="3"/>
      <c r="Q1415" s="162"/>
    </row>
    <row r="1416" spans="1:17" s="2" customFormat="1" ht="14.25">
      <c r="A1416" s="3"/>
      <c r="B1416" s="3"/>
      <c r="C1416" s="3"/>
      <c r="D1416" s="3"/>
      <c r="Q1416" s="162"/>
    </row>
    <row r="1417" spans="1:17" s="2" customFormat="1" ht="14.25">
      <c r="A1417" s="3"/>
      <c r="B1417" s="3"/>
      <c r="C1417" s="3"/>
      <c r="D1417" s="3"/>
      <c r="Q1417" s="162"/>
    </row>
    <row r="1418" spans="1:17" s="2" customFormat="1" ht="14.25">
      <c r="A1418" s="3"/>
      <c r="B1418" s="3"/>
      <c r="C1418" s="3"/>
      <c r="D1418" s="3"/>
      <c r="Q1418" s="162"/>
    </row>
    <row r="1419" spans="1:17" s="2" customFormat="1" ht="14.25">
      <c r="A1419" s="3"/>
      <c r="B1419" s="3"/>
      <c r="C1419" s="3"/>
      <c r="D1419" s="3"/>
      <c r="Q1419" s="162"/>
    </row>
    <row r="1420" spans="1:17" s="2" customFormat="1" ht="14.25">
      <c r="A1420" s="3"/>
      <c r="B1420" s="3"/>
      <c r="C1420" s="3"/>
      <c r="D1420" s="3"/>
      <c r="Q1420" s="162"/>
    </row>
    <row r="1421" spans="1:17" s="2" customFormat="1" ht="14.25">
      <c r="A1421" s="3"/>
      <c r="B1421" s="3"/>
      <c r="C1421" s="3"/>
      <c r="D1421" s="3"/>
      <c r="Q1421" s="162"/>
    </row>
    <row r="1422" spans="1:17" s="2" customFormat="1" ht="14.25">
      <c r="A1422" s="3"/>
      <c r="B1422" s="3"/>
      <c r="C1422" s="3"/>
      <c r="D1422" s="3"/>
      <c r="Q1422" s="162"/>
    </row>
    <row r="1423" spans="1:17" s="2" customFormat="1" ht="14.25">
      <c r="A1423" s="3"/>
      <c r="B1423" s="3"/>
      <c r="C1423" s="3"/>
      <c r="D1423" s="3"/>
      <c r="Q1423" s="162"/>
    </row>
    <row r="1424" spans="1:17" s="2" customFormat="1" ht="14.25">
      <c r="A1424" s="3"/>
      <c r="B1424" s="3"/>
      <c r="C1424" s="3"/>
      <c r="D1424" s="3"/>
      <c r="Q1424" s="162"/>
    </row>
    <row r="1425" spans="1:17" s="2" customFormat="1" ht="14.25">
      <c r="A1425" s="3"/>
      <c r="B1425" s="3"/>
      <c r="C1425" s="3"/>
      <c r="D1425" s="3"/>
      <c r="Q1425" s="162"/>
    </row>
    <row r="1426" spans="1:17" s="2" customFormat="1" ht="14.25">
      <c r="A1426" s="3"/>
      <c r="B1426" s="3"/>
      <c r="C1426" s="3"/>
      <c r="D1426" s="3"/>
      <c r="Q1426" s="162"/>
    </row>
    <row r="1427" spans="1:17" s="2" customFormat="1" ht="14.25">
      <c r="A1427" s="3"/>
      <c r="B1427" s="3"/>
      <c r="C1427" s="3"/>
      <c r="D1427" s="3"/>
      <c r="Q1427" s="162"/>
    </row>
    <row r="1428" spans="1:17" s="2" customFormat="1" ht="14.25">
      <c r="A1428" s="3"/>
      <c r="B1428" s="3"/>
      <c r="C1428" s="3"/>
      <c r="D1428" s="3"/>
      <c r="Q1428" s="162"/>
    </row>
    <row r="1429" spans="1:17" s="2" customFormat="1" ht="14.25">
      <c r="A1429" s="3"/>
      <c r="B1429" s="3"/>
      <c r="C1429" s="3"/>
      <c r="D1429" s="3"/>
      <c r="Q1429" s="162"/>
    </row>
    <row r="1430" spans="1:17" s="2" customFormat="1" ht="14.25">
      <c r="A1430" s="3"/>
      <c r="B1430" s="3"/>
      <c r="C1430" s="3"/>
      <c r="D1430" s="3"/>
      <c r="Q1430" s="162"/>
    </row>
    <row r="1431" spans="1:17" s="2" customFormat="1" ht="14.25">
      <c r="A1431" s="3"/>
      <c r="B1431" s="3"/>
      <c r="C1431" s="3"/>
      <c r="D1431" s="3"/>
      <c r="Q1431" s="162"/>
    </row>
    <row r="1432" spans="1:17" s="2" customFormat="1" ht="14.25">
      <c r="A1432" s="3"/>
      <c r="B1432" s="3"/>
      <c r="C1432" s="3"/>
      <c r="D1432" s="3"/>
      <c r="Q1432" s="162"/>
    </row>
    <row r="1433" spans="1:17" s="2" customFormat="1" ht="14.25">
      <c r="A1433" s="3"/>
      <c r="B1433" s="3"/>
      <c r="C1433" s="3"/>
      <c r="D1433" s="3"/>
      <c r="Q1433" s="162"/>
    </row>
    <row r="1434" spans="1:17" s="2" customFormat="1" ht="14.25">
      <c r="A1434" s="3"/>
      <c r="B1434" s="3"/>
      <c r="C1434" s="3"/>
      <c r="D1434" s="3"/>
      <c r="Q1434" s="162"/>
    </row>
    <row r="1435" spans="1:17" s="2" customFormat="1" ht="14.25">
      <c r="A1435" s="3"/>
      <c r="B1435" s="3"/>
      <c r="C1435" s="3"/>
      <c r="D1435" s="3"/>
      <c r="Q1435" s="162"/>
    </row>
    <row r="1436" spans="1:17" s="2" customFormat="1" ht="14.25">
      <c r="A1436" s="3"/>
      <c r="B1436" s="3"/>
      <c r="C1436" s="3"/>
      <c r="D1436" s="3"/>
      <c r="Q1436" s="162"/>
    </row>
    <row r="1437" spans="1:17" s="2" customFormat="1" ht="14.25">
      <c r="A1437" s="3"/>
      <c r="B1437" s="3"/>
      <c r="C1437" s="3"/>
      <c r="D1437" s="3"/>
      <c r="Q1437" s="162"/>
    </row>
    <row r="1438" spans="1:17" s="2" customFormat="1" ht="14.25">
      <c r="A1438" s="3"/>
      <c r="B1438" s="3"/>
      <c r="C1438" s="3"/>
      <c r="D1438" s="3"/>
      <c r="Q1438" s="162"/>
    </row>
    <row r="1439" spans="1:17" s="2" customFormat="1" ht="14.25">
      <c r="A1439" s="3"/>
      <c r="B1439" s="3"/>
      <c r="C1439" s="3"/>
      <c r="D1439" s="3"/>
      <c r="Q1439" s="162"/>
    </row>
    <row r="1440" spans="1:17" s="2" customFormat="1" ht="14.25">
      <c r="A1440" s="3"/>
      <c r="B1440" s="3"/>
      <c r="C1440" s="3"/>
      <c r="D1440" s="3"/>
      <c r="Q1440" s="162"/>
    </row>
    <row r="1441" spans="1:17" s="2" customFormat="1" ht="14.25">
      <c r="A1441" s="3"/>
      <c r="B1441" s="3"/>
      <c r="C1441" s="3"/>
      <c r="D1441" s="3"/>
      <c r="Q1441" s="162"/>
    </row>
    <row r="1442" spans="1:17" s="2" customFormat="1" ht="14.25">
      <c r="A1442" s="3"/>
      <c r="B1442" s="3"/>
      <c r="C1442" s="3"/>
      <c r="D1442" s="3"/>
      <c r="Q1442" s="162"/>
    </row>
    <row r="1443" spans="1:17" s="2" customFormat="1" ht="14.25">
      <c r="A1443" s="3"/>
      <c r="B1443" s="3"/>
      <c r="C1443" s="3"/>
      <c r="D1443" s="3"/>
      <c r="Q1443" s="162"/>
    </row>
    <row r="1444" spans="1:17" s="2" customFormat="1" ht="14.25">
      <c r="A1444" s="3"/>
      <c r="B1444" s="3"/>
      <c r="C1444" s="3"/>
      <c r="D1444" s="3"/>
      <c r="Q1444" s="162"/>
    </row>
    <row r="1445" spans="1:17" s="2" customFormat="1" ht="14.25">
      <c r="A1445" s="3"/>
      <c r="B1445" s="3"/>
      <c r="C1445" s="3"/>
      <c r="D1445" s="3"/>
      <c r="Q1445" s="162"/>
    </row>
    <row r="1446" spans="1:17" s="2" customFormat="1" ht="14.25">
      <c r="A1446" s="3"/>
      <c r="B1446" s="3"/>
      <c r="C1446" s="3"/>
      <c r="D1446" s="3"/>
      <c r="Q1446" s="162"/>
    </row>
    <row r="1447" spans="1:17" s="2" customFormat="1" ht="14.25">
      <c r="A1447" s="3"/>
      <c r="B1447" s="3"/>
      <c r="C1447" s="3"/>
      <c r="D1447" s="3"/>
      <c r="Q1447" s="162"/>
    </row>
    <row r="1448" spans="1:17" s="2" customFormat="1" ht="14.25">
      <c r="A1448" s="3"/>
      <c r="B1448" s="3"/>
      <c r="C1448" s="3"/>
      <c r="D1448" s="3"/>
      <c r="Q1448" s="162"/>
    </row>
    <row r="1449" spans="1:17" s="2" customFormat="1" ht="14.25">
      <c r="A1449" s="3"/>
      <c r="B1449" s="3"/>
      <c r="C1449" s="3"/>
      <c r="D1449" s="3"/>
      <c r="Q1449" s="162"/>
    </row>
    <row r="1450" spans="1:17" s="2" customFormat="1" ht="14.25">
      <c r="A1450" s="3"/>
      <c r="B1450" s="3"/>
      <c r="C1450" s="3"/>
      <c r="D1450" s="3"/>
      <c r="Q1450" s="162"/>
    </row>
    <row r="1451" spans="1:17" s="2" customFormat="1" ht="14.25">
      <c r="A1451" s="3"/>
      <c r="B1451" s="3"/>
      <c r="C1451" s="3"/>
      <c r="D1451" s="3"/>
      <c r="Q1451" s="162"/>
    </row>
    <row r="1452" spans="1:17" s="2" customFormat="1" ht="14.25">
      <c r="A1452" s="3"/>
      <c r="B1452" s="3"/>
      <c r="C1452" s="3"/>
      <c r="D1452" s="3"/>
      <c r="Q1452" s="162"/>
    </row>
    <row r="1453" spans="1:17" s="2" customFormat="1" ht="14.25">
      <c r="A1453" s="3"/>
      <c r="B1453" s="3"/>
      <c r="C1453" s="3"/>
      <c r="D1453" s="3"/>
      <c r="Q1453" s="162"/>
    </row>
    <row r="1454" spans="1:17" s="2" customFormat="1" ht="14.25">
      <c r="A1454" s="3"/>
      <c r="B1454" s="3"/>
      <c r="C1454" s="3"/>
      <c r="D1454" s="3"/>
      <c r="Q1454" s="162"/>
    </row>
    <row r="1455" spans="1:17" s="2" customFormat="1" ht="14.25">
      <c r="A1455" s="3"/>
      <c r="B1455" s="3"/>
      <c r="C1455" s="3"/>
      <c r="D1455" s="3"/>
      <c r="Q1455" s="162"/>
    </row>
    <row r="1456" spans="1:17" s="2" customFormat="1" ht="14.25">
      <c r="A1456" s="3"/>
      <c r="B1456" s="3"/>
      <c r="C1456" s="3"/>
      <c r="D1456" s="3"/>
      <c r="Q1456" s="162"/>
    </row>
    <row r="1457" spans="1:17" s="2" customFormat="1" ht="14.25">
      <c r="A1457" s="3"/>
      <c r="B1457" s="3"/>
      <c r="C1457" s="3"/>
      <c r="D1457" s="3"/>
      <c r="Q1457" s="162"/>
    </row>
    <row r="1458" spans="1:17" s="2" customFormat="1" ht="14.25">
      <c r="A1458" s="3"/>
      <c r="B1458" s="3"/>
      <c r="C1458" s="3"/>
      <c r="D1458" s="3"/>
      <c r="Q1458" s="162"/>
    </row>
    <row r="1459" spans="1:17" s="2" customFormat="1" ht="14.25">
      <c r="A1459" s="3"/>
      <c r="B1459" s="3"/>
      <c r="C1459" s="3"/>
      <c r="D1459" s="3"/>
      <c r="Q1459" s="162"/>
    </row>
    <row r="1460" spans="1:17" s="2" customFormat="1" ht="14.25">
      <c r="A1460" s="3"/>
      <c r="B1460" s="3"/>
      <c r="C1460" s="3"/>
      <c r="D1460" s="3"/>
      <c r="Q1460" s="162"/>
    </row>
    <row r="1461" spans="1:17" s="2" customFormat="1" ht="14.25">
      <c r="A1461" s="3"/>
      <c r="B1461" s="3"/>
      <c r="C1461" s="3"/>
      <c r="D1461" s="3"/>
      <c r="Q1461" s="162"/>
    </row>
    <row r="1462" spans="1:17" s="2" customFormat="1" ht="14.25">
      <c r="A1462" s="3"/>
      <c r="B1462" s="3"/>
      <c r="C1462" s="3"/>
      <c r="D1462" s="3"/>
      <c r="Q1462" s="162"/>
    </row>
    <row r="1463" spans="1:17" s="2" customFormat="1" ht="14.25">
      <c r="A1463" s="3"/>
      <c r="B1463" s="3"/>
      <c r="C1463" s="3"/>
      <c r="D1463" s="3"/>
      <c r="Q1463" s="162"/>
    </row>
    <row r="1464" spans="1:17" s="2" customFormat="1" ht="14.25">
      <c r="A1464" s="3"/>
      <c r="B1464" s="3"/>
      <c r="C1464" s="3"/>
      <c r="D1464" s="3"/>
      <c r="Q1464" s="162"/>
    </row>
    <row r="1465" spans="1:17" s="2" customFormat="1" ht="14.25">
      <c r="A1465" s="3"/>
      <c r="B1465" s="3"/>
      <c r="C1465" s="3"/>
      <c r="D1465" s="3"/>
      <c r="Q1465" s="162"/>
    </row>
    <row r="1466" spans="1:17" s="2" customFormat="1" ht="14.25">
      <c r="A1466" s="3"/>
      <c r="B1466" s="3"/>
      <c r="C1466" s="3"/>
      <c r="D1466" s="3"/>
      <c r="Q1466" s="162"/>
    </row>
    <row r="1467" spans="1:17" s="2" customFormat="1" ht="14.25">
      <c r="A1467" s="3"/>
      <c r="B1467" s="3"/>
      <c r="C1467" s="3"/>
      <c r="D1467" s="3"/>
      <c r="Q1467" s="162"/>
    </row>
    <row r="1468" spans="1:17" s="2" customFormat="1" ht="14.25">
      <c r="A1468" s="3"/>
      <c r="B1468" s="3"/>
      <c r="C1468" s="3"/>
      <c r="D1468" s="3"/>
      <c r="Q1468" s="162"/>
    </row>
    <row r="1469" spans="1:17" s="2" customFormat="1" ht="14.25">
      <c r="A1469" s="3"/>
      <c r="B1469" s="3"/>
      <c r="C1469" s="3"/>
      <c r="D1469" s="3"/>
      <c r="Q1469" s="162"/>
    </row>
    <row r="1470" spans="1:17" s="2" customFormat="1" ht="14.25">
      <c r="A1470" s="3"/>
      <c r="B1470" s="3"/>
      <c r="C1470" s="3"/>
      <c r="D1470" s="3"/>
      <c r="Q1470" s="162"/>
    </row>
    <row r="1471" spans="1:17" s="2" customFormat="1" ht="14.25">
      <c r="A1471" s="3"/>
      <c r="B1471" s="3"/>
      <c r="C1471" s="3"/>
      <c r="D1471" s="3"/>
      <c r="Q1471" s="162"/>
    </row>
    <row r="1472" spans="1:17" s="2" customFormat="1" ht="14.25">
      <c r="A1472" s="3"/>
      <c r="B1472" s="3"/>
      <c r="C1472" s="3"/>
      <c r="D1472" s="3"/>
      <c r="Q1472" s="162"/>
    </row>
    <row r="1473" spans="1:17" s="2" customFormat="1" ht="14.25">
      <c r="A1473" s="3"/>
      <c r="B1473" s="3"/>
      <c r="C1473" s="3"/>
      <c r="D1473" s="3"/>
      <c r="Q1473" s="162"/>
    </row>
    <row r="1474" spans="1:17" s="2" customFormat="1" ht="14.25">
      <c r="A1474" s="3"/>
      <c r="B1474" s="3"/>
      <c r="C1474" s="3"/>
      <c r="D1474" s="3"/>
      <c r="Q1474" s="162"/>
    </row>
    <row r="1475" spans="1:17" s="2" customFormat="1" ht="14.25">
      <c r="A1475" s="3"/>
      <c r="B1475" s="3"/>
      <c r="C1475" s="3"/>
      <c r="D1475" s="3"/>
      <c r="Q1475" s="162"/>
    </row>
    <row r="1476" spans="1:17" s="2" customFormat="1" ht="14.25">
      <c r="A1476" s="3"/>
      <c r="B1476" s="3"/>
      <c r="C1476" s="3"/>
      <c r="D1476" s="3"/>
      <c r="Q1476" s="162"/>
    </row>
    <row r="1477" spans="1:17" s="2" customFormat="1" ht="14.25">
      <c r="A1477" s="3"/>
      <c r="B1477" s="3"/>
      <c r="C1477" s="3"/>
      <c r="D1477" s="3"/>
      <c r="Q1477" s="162"/>
    </row>
    <row r="1478" spans="1:17" s="2" customFormat="1" ht="14.25">
      <c r="A1478" s="3"/>
      <c r="B1478" s="3"/>
      <c r="C1478" s="3"/>
      <c r="D1478" s="3"/>
      <c r="Q1478" s="162"/>
    </row>
    <row r="1479" spans="1:17" s="2" customFormat="1" ht="14.25">
      <c r="A1479" s="3"/>
      <c r="B1479" s="3"/>
      <c r="C1479" s="3"/>
      <c r="D1479" s="3"/>
      <c r="Q1479" s="162"/>
    </row>
    <row r="1480" spans="1:17" s="2" customFormat="1" ht="14.25">
      <c r="A1480" s="3"/>
      <c r="B1480" s="3"/>
      <c r="C1480" s="3"/>
      <c r="D1480" s="3"/>
      <c r="Q1480" s="162"/>
    </row>
    <row r="1481" spans="1:17" s="2" customFormat="1" ht="14.25">
      <c r="A1481" s="3"/>
      <c r="B1481" s="3"/>
      <c r="C1481" s="3"/>
      <c r="D1481" s="3"/>
      <c r="Q1481" s="162"/>
    </row>
    <row r="1482" spans="1:17" s="2" customFormat="1" ht="14.25">
      <c r="A1482" s="3"/>
      <c r="B1482" s="3"/>
      <c r="C1482" s="3"/>
      <c r="D1482" s="3"/>
      <c r="Q1482" s="162"/>
    </row>
    <row r="1483" spans="1:17" s="2" customFormat="1" ht="14.25">
      <c r="A1483" s="3"/>
      <c r="B1483" s="3"/>
      <c r="C1483" s="3"/>
      <c r="D1483" s="3"/>
      <c r="Q1483" s="162"/>
    </row>
    <row r="1484" spans="1:17" s="2" customFormat="1" ht="14.25">
      <c r="A1484" s="3"/>
      <c r="B1484" s="3"/>
      <c r="C1484" s="3"/>
      <c r="D1484" s="3"/>
      <c r="Q1484" s="162"/>
    </row>
    <row r="1485" spans="1:17" s="2" customFormat="1" ht="14.25">
      <c r="A1485" s="3"/>
      <c r="B1485" s="3"/>
      <c r="C1485" s="3"/>
      <c r="D1485" s="3"/>
      <c r="Q1485" s="162"/>
    </row>
    <row r="1486" spans="1:17" s="2" customFormat="1" ht="14.25">
      <c r="A1486" s="3"/>
      <c r="B1486" s="3"/>
      <c r="C1486" s="3"/>
      <c r="D1486" s="3"/>
      <c r="Q1486" s="162"/>
    </row>
    <row r="1487" spans="1:17" s="2" customFormat="1" ht="14.25">
      <c r="A1487" s="3"/>
      <c r="B1487" s="3"/>
      <c r="C1487" s="3"/>
      <c r="D1487" s="3"/>
      <c r="Q1487" s="162"/>
    </row>
    <row r="1488" spans="1:17" s="2" customFormat="1" ht="14.25">
      <c r="A1488" s="3"/>
      <c r="B1488" s="3"/>
      <c r="C1488" s="3"/>
      <c r="D1488" s="3"/>
      <c r="Q1488" s="162"/>
    </row>
    <row r="1489" spans="1:17" s="2" customFormat="1" ht="14.25">
      <c r="A1489" s="3"/>
      <c r="B1489" s="3"/>
      <c r="C1489" s="3"/>
      <c r="D1489" s="3"/>
      <c r="Q1489" s="162"/>
    </row>
    <row r="1490" spans="1:17" s="2" customFormat="1" ht="14.25">
      <c r="A1490" s="3"/>
      <c r="B1490" s="3"/>
      <c r="C1490" s="3"/>
      <c r="D1490" s="3"/>
      <c r="Q1490" s="162"/>
    </row>
    <row r="1491" spans="1:17" s="2" customFormat="1" ht="14.25">
      <c r="A1491" s="3"/>
      <c r="B1491" s="3"/>
      <c r="C1491" s="3"/>
      <c r="D1491" s="3"/>
      <c r="Q1491" s="162"/>
    </row>
    <row r="1492" spans="1:17" s="2" customFormat="1" ht="14.25">
      <c r="A1492" s="3"/>
      <c r="B1492" s="3"/>
      <c r="C1492" s="3"/>
      <c r="D1492" s="3"/>
      <c r="Q1492" s="162"/>
    </row>
    <row r="1493" spans="1:17" s="2" customFormat="1" ht="14.25">
      <c r="A1493" s="3"/>
      <c r="B1493" s="3"/>
      <c r="C1493" s="3"/>
      <c r="D1493" s="3"/>
      <c r="Q1493" s="162"/>
    </row>
    <row r="1494" spans="1:17" s="2" customFormat="1" ht="14.25">
      <c r="A1494" s="3"/>
      <c r="B1494" s="3"/>
      <c r="C1494" s="3"/>
      <c r="D1494" s="3"/>
      <c r="Q1494" s="162"/>
    </row>
    <row r="1495" spans="1:17" s="2" customFormat="1" ht="14.25">
      <c r="A1495" s="3"/>
      <c r="B1495" s="3"/>
      <c r="C1495" s="3"/>
      <c r="D1495" s="3"/>
      <c r="Q1495" s="162"/>
    </row>
    <row r="1496" spans="1:17" s="2" customFormat="1" ht="14.25">
      <c r="A1496" s="3"/>
      <c r="B1496" s="3"/>
      <c r="C1496" s="3"/>
      <c r="D1496" s="3"/>
      <c r="Q1496" s="162"/>
    </row>
    <row r="1497" spans="1:17" s="2" customFormat="1" ht="14.25">
      <c r="A1497" s="3"/>
      <c r="B1497" s="3"/>
      <c r="C1497" s="3"/>
      <c r="D1497" s="3"/>
      <c r="Q1497" s="162"/>
    </row>
    <row r="1498" spans="1:17" s="2" customFormat="1" ht="14.25">
      <c r="A1498" s="3"/>
      <c r="B1498" s="3"/>
      <c r="C1498" s="3"/>
      <c r="D1498" s="3"/>
      <c r="Q1498" s="162"/>
    </row>
    <row r="1499" spans="1:17" s="2" customFormat="1" ht="14.25">
      <c r="A1499" s="3"/>
      <c r="B1499" s="3"/>
      <c r="C1499" s="3"/>
      <c r="D1499" s="3"/>
      <c r="Q1499" s="162"/>
    </row>
    <row r="1500" spans="1:17" s="2" customFormat="1" ht="14.25">
      <c r="A1500" s="3"/>
      <c r="B1500" s="3"/>
      <c r="C1500" s="3"/>
      <c r="D1500" s="3"/>
      <c r="Q1500" s="162"/>
    </row>
    <row r="1501" spans="1:17" s="2" customFormat="1" ht="14.25">
      <c r="A1501" s="3"/>
      <c r="B1501" s="3"/>
      <c r="C1501" s="3"/>
      <c r="D1501" s="3"/>
      <c r="Q1501" s="162"/>
    </row>
    <row r="1502" spans="1:17" s="2" customFormat="1" ht="14.25">
      <c r="A1502" s="3"/>
      <c r="B1502" s="3"/>
      <c r="C1502" s="3"/>
      <c r="D1502" s="3"/>
      <c r="Q1502" s="162"/>
    </row>
    <row r="1503" spans="1:17" s="2" customFormat="1" ht="14.25">
      <c r="A1503" s="3"/>
      <c r="B1503" s="3"/>
      <c r="C1503" s="3"/>
      <c r="D1503" s="3"/>
      <c r="Q1503" s="162"/>
    </row>
    <row r="1504" spans="1:17" s="2" customFormat="1" ht="14.25">
      <c r="A1504" s="3"/>
      <c r="B1504" s="3"/>
      <c r="C1504" s="3"/>
      <c r="D1504" s="3"/>
      <c r="Q1504" s="162"/>
    </row>
    <row r="1505" spans="1:17" s="2" customFormat="1" ht="14.25">
      <c r="A1505" s="3"/>
      <c r="B1505" s="3"/>
      <c r="C1505" s="3"/>
      <c r="D1505" s="3"/>
      <c r="Q1505" s="162"/>
    </row>
    <row r="1506" spans="1:17" s="2" customFormat="1" ht="14.25">
      <c r="A1506" s="3"/>
      <c r="B1506" s="3"/>
      <c r="C1506" s="3"/>
      <c r="D1506" s="3"/>
      <c r="Q1506" s="162"/>
    </row>
    <row r="1507" spans="1:17" s="2" customFormat="1" ht="14.25">
      <c r="A1507" s="3"/>
      <c r="B1507" s="3"/>
      <c r="C1507" s="3"/>
      <c r="D1507" s="3"/>
      <c r="Q1507" s="162"/>
    </row>
    <row r="1508" spans="1:17" s="2" customFormat="1" ht="14.25">
      <c r="A1508" s="3"/>
      <c r="B1508" s="3"/>
      <c r="C1508" s="3"/>
      <c r="D1508" s="3"/>
      <c r="Q1508" s="162"/>
    </row>
    <row r="1509" spans="1:17" s="2" customFormat="1" ht="14.25">
      <c r="A1509" s="3"/>
      <c r="B1509" s="3"/>
      <c r="C1509" s="3"/>
      <c r="D1509" s="3"/>
      <c r="Q1509" s="162"/>
    </row>
    <row r="1510" spans="1:17" s="2" customFormat="1" ht="14.25">
      <c r="A1510" s="3"/>
      <c r="B1510" s="3"/>
      <c r="C1510" s="3"/>
      <c r="D1510" s="3"/>
      <c r="Q1510" s="162"/>
    </row>
    <row r="1511" spans="1:17" s="2" customFormat="1" ht="14.25">
      <c r="A1511" s="3"/>
      <c r="B1511" s="3"/>
      <c r="C1511" s="3"/>
      <c r="D1511" s="3"/>
      <c r="Q1511" s="162"/>
    </row>
    <row r="1512" spans="1:17" s="2" customFormat="1" ht="14.25">
      <c r="A1512" s="3"/>
      <c r="B1512" s="3"/>
      <c r="C1512" s="3"/>
      <c r="D1512" s="3"/>
      <c r="Q1512" s="162"/>
    </row>
    <row r="1513" spans="1:17" s="2" customFormat="1" ht="14.25">
      <c r="A1513" s="3"/>
      <c r="B1513" s="3"/>
      <c r="C1513" s="3"/>
      <c r="D1513" s="3"/>
      <c r="Q1513" s="162"/>
    </row>
    <row r="1514" spans="1:17" s="2" customFormat="1" ht="14.25">
      <c r="A1514" s="3"/>
      <c r="B1514" s="3"/>
      <c r="C1514" s="3"/>
      <c r="D1514" s="3"/>
      <c r="Q1514" s="162"/>
    </row>
    <row r="1515" spans="1:17" s="2" customFormat="1" ht="14.25">
      <c r="A1515" s="3"/>
      <c r="B1515" s="3"/>
      <c r="C1515" s="3"/>
      <c r="D1515" s="3"/>
      <c r="Q1515" s="162"/>
    </row>
    <row r="1516" spans="1:17" s="2" customFormat="1" ht="14.25">
      <c r="A1516" s="3"/>
      <c r="B1516" s="3"/>
      <c r="C1516" s="3"/>
      <c r="D1516" s="3"/>
      <c r="Q1516" s="162"/>
    </row>
    <row r="1517" spans="1:17" s="2" customFormat="1" ht="14.25">
      <c r="A1517" s="3"/>
      <c r="B1517" s="3"/>
      <c r="C1517" s="3"/>
      <c r="D1517" s="3"/>
      <c r="Q1517" s="162"/>
    </row>
    <row r="1518" spans="1:17" s="2" customFormat="1" ht="14.25">
      <c r="A1518" s="3"/>
      <c r="B1518" s="3"/>
      <c r="C1518" s="3"/>
      <c r="D1518" s="3"/>
      <c r="Q1518" s="162"/>
    </row>
    <row r="1519" spans="1:17" s="2" customFormat="1" ht="14.25">
      <c r="A1519" s="3"/>
      <c r="B1519" s="3"/>
      <c r="C1519" s="3"/>
      <c r="D1519" s="3"/>
      <c r="Q1519" s="162"/>
    </row>
    <row r="1520" spans="1:17" s="2" customFormat="1" ht="14.25">
      <c r="A1520" s="3"/>
      <c r="B1520" s="3"/>
      <c r="C1520" s="3"/>
      <c r="D1520" s="3"/>
      <c r="Q1520" s="162"/>
    </row>
    <row r="1521" spans="1:17" s="2" customFormat="1" ht="14.25">
      <c r="A1521" s="3"/>
      <c r="B1521" s="3"/>
      <c r="C1521" s="3"/>
      <c r="D1521" s="3"/>
      <c r="Q1521" s="162"/>
    </row>
    <row r="1522" spans="1:17" s="2" customFormat="1" ht="14.25">
      <c r="A1522" s="3"/>
      <c r="B1522" s="3"/>
      <c r="C1522" s="3"/>
      <c r="D1522" s="3"/>
      <c r="Q1522" s="162"/>
    </row>
    <row r="1523" spans="1:17" s="2" customFormat="1" ht="14.25">
      <c r="A1523" s="3"/>
      <c r="B1523" s="3"/>
      <c r="C1523" s="3"/>
      <c r="D1523" s="3"/>
      <c r="Q1523" s="162"/>
    </row>
    <row r="1524" spans="1:17" s="2" customFormat="1" ht="14.25">
      <c r="A1524" s="3"/>
      <c r="B1524" s="3"/>
      <c r="C1524" s="3"/>
      <c r="D1524" s="3"/>
      <c r="Q1524" s="162"/>
    </row>
    <row r="1525" spans="1:17" s="2" customFormat="1" ht="14.25">
      <c r="A1525" s="3"/>
      <c r="B1525" s="3"/>
      <c r="C1525" s="3"/>
      <c r="D1525" s="3"/>
      <c r="Q1525" s="162"/>
    </row>
    <row r="1526" spans="1:17" s="2" customFormat="1" ht="14.25">
      <c r="A1526" s="3"/>
      <c r="B1526" s="3"/>
      <c r="C1526" s="3"/>
      <c r="D1526" s="3"/>
      <c r="Q1526" s="162"/>
    </row>
    <row r="1527" spans="1:17" s="2" customFormat="1" ht="14.25">
      <c r="A1527" s="3"/>
      <c r="B1527" s="3"/>
      <c r="C1527" s="3"/>
      <c r="D1527" s="3"/>
      <c r="Q1527" s="162"/>
    </row>
    <row r="1528" spans="1:17" s="2" customFormat="1" ht="14.25">
      <c r="A1528" s="3"/>
      <c r="B1528" s="3"/>
      <c r="C1528" s="3"/>
      <c r="D1528" s="3"/>
      <c r="Q1528" s="162"/>
    </row>
    <row r="1529" spans="1:17" s="2" customFormat="1" ht="14.25">
      <c r="A1529" s="3"/>
      <c r="B1529" s="3"/>
      <c r="C1529" s="3"/>
      <c r="D1529" s="3"/>
      <c r="Q1529" s="162"/>
    </row>
    <row r="1530" spans="1:17" s="2" customFormat="1" ht="14.25">
      <c r="A1530" s="3"/>
      <c r="B1530" s="3"/>
      <c r="C1530" s="3"/>
      <c r="D1530" s="3"/>
      <c r="Q1530" s="162"/>
    </row>
    <row r="1531" spans="1:17" s="2" customFormat="1" ht="14.25">
      <c r="A1531" s="3"/>
      <c r="B1531" s="3"/>
      <c r="C1531" s="3"/>
      <c r="D1531" s="3"/>
      <c r="Q1531" s="162"/>
    </row>
    <row r="1532" spans="1:17" s="2" customFormat="1" ht="14.25">
      <c r="A1532" s="3"/>
      <c r="B1532" s="3"/>
      <c r="C1532" s="3"/>
      <c r="D1532" s="3"/>
      <c r="Q1532" s="162"/>
    </row>
    <row r="1533" spans="1:17" s="2" customFormat="1" ht="14.25">
      <c r="A1533" s="3"/>
      <c r="B1533" s="3"/>
      <c r="C1533" s="3"/>
      <c r="D1533" s="3"/>
      <c r="Q1533" s="162"/>
    </row>
    <row r="1534" spans="1:17" s="2" customFormat="1" ht="14.25">
      <c r="A1534" s="3"/>
      <c r="B1534" s="3"/>
      <c r="C1534" s="3"/>
      <c r="D1534" s="3"/>
      <c r="Q1534" s="162"/>
    </row>
    <row r="1535" spans="1:17" s="2" customFormat="1" ht="14.25">
      <c r="A1535" s="3"/>
      <c r="B1535" s="3"/>
      <c r="C1535" s="3"/>
      <c r="D1535" s="3"/>
      <c r="Q1535" s="162"/>
    </row>
    <row r="1536" spans="1:17" s="2" customFormat="1" ht="14.25">
      <c r="A1536" s="3"/>
      <c r="B1536" s="3"/>
      <c r="C1536" s="3"/>
      <c r="D1536" s="3"/>
      <c r="Q1536" s="162"/>
    </row>
    <row r="1537" spans="1:17" s="2" customFormat="1" ht="14.25">
      <c r="A1537" s="3"/>
      <c r="B1537" s="3"/>
      <c r="C1537" s="3"/>
      <c r="D1537" s="3"/>
      <c r="Q1537" s="162"/>
    </row>
    <row r="1538" spans="1:17" s="2" customFormat="1" ht="14.25">
      <c r="A1538" s="3"/>
      <c r="B1538" s="3"/>
      <c r="C1538" s="3"/>
      <c r="D1538" s="3"/>
      <c r="Q1538" s="162"/>
    </row>
    <row r="1539" spans="1:17" s="2" customFormat="1" ht="14.25">
      <c r="A1539" s="3"/>
      <c r="B1539" s="3"/>
      <c r="C1539" s="3"/>
      <c r="D1539" s="3"/>
      <c r="Q1539" s="162"/>
    </row>
    <row r="1540" spans="1:17" s="2" customFormat="1" ht="14.25">
      <c r="A1540" s="3"/>
      <c r="B1540" s="3"/>
      <c r="C1540" s="3"/>
      <c r="D1540" s="3"/>
      <c r="Q1540" s="162"/>
    </row>
    <row r="1541" spans="1:17" s="2" customFormat="1" ht="14.25">
      <c r="A1541" s="3"/>
      <c r="B1541" s="3"/>
      <c r="C1541" s="3"/>
      <c r="D1541" s="3"/>
      <c r="Q1541" s="162"/>
    </row>
    <row r="1542" spans="1:17" s="2" customFormat="1" ht="14.25">
      <c r="A1542" s="3"/>
      <c r="B1542" s="3"/>
      <c r="C1542" s="3"/>
      <c r="D1542" s="3"/>
      <c r="Q1542" s="162"/>
    </row>
    <row r="1543" spans="1:17" s="2" customFormat="1" ht="14.25">
      <c r="A1543" s="3"/>
      <c r="B1543" s="3"/>
      <c r="C1543" s="3"/>
      <c r="D1543" s="3"/>
      <c r="Q1543" s="162"/>
    </row>
    <row r="1544" spans="1:17" s="2" customFormat="1" ht="14.25">
      <c r="A1544" s="3"/>
      <c r="B1544" s="3"/>
      <c r="C1544" s="3"/>
      <c r="D1544" s="3"/>
      <c r="Q1544" s="162"/>
    </row>
    <row r="1545" spans="1:17" s="2" customFormat="1" ht="14.25">
      <c r="A1545" s="3"/>
      <c r="B1545" s="3"/>
      <c r="C1545" s="3"/>
      <c r="D1545" s="3"/>
      <c r="Q1545" s="162"/>
    </row>
    <row r="1546" spans="1:17" s="2" customFormat="1" ht="14.25">
      <c r="A1546" s="3"/>
      <c r="B1546" s="3"/>
      <c r="C1546" s="3"/>
      <c r="D1546" s="3"/>
      <c r="Q1546" s="162"/>
    </row>
    <row r="1547" spans="1:17" s="2" customFormat="1" ht="14.25">
      <c r="A1547" s="3"/>
      <c r="B1547" s="3"/>
      <c r="C1547" s="3"/>
      <c r="D1547" s="3"/>
      <c r="Q1547" s="162"/>
    </row>
    <row r="1548" spans="1:17" s="2" customFormat="1" ht="14.25">
      <c r="A1548" s="3"/>
      <c r="B1548" s="3"/>
      <c r="C1548" s="3"/>
      <c r="D1548" s="3"/>
      <c r="Q1548" s="162"/>
    </row>
    <row r="1549" spans="1:17" s="2" customFormat="1" ht="14.25">
      <c r="A1549" s="3"/>
      <c r="B1549" s="3"/>
      <c r="C1549" s="3"/>
      <c r="D1549" s="3"/>
      <c r="Q1549" s="162"/>
    </row>
    <row r="1550" spans="1:17" s="2" customFormat="1" ht="14.25">
      <c r="A1550" s="3"/>
      <c r="B1550" s="3"/>
      <c r="C1550" s="3"/>
      <c r="D1550" s="3"/>
      <c r="Q1550" s="162"/>
    </row>
    <row r="1551" spans="1:17" s="2" customFormat="1" ht="14.25">
      <c r="A1551" s="3"/>
      <c r="B1551" s="3"/>
      <c r="C1551" s="3"/>
      <c r="D1551" s="3"/>
      <c r="Q1551" s="162"/>
    </row>
    <row r="1552" spans="1:17" s="2" customFormat="1" ht="14.25">
      <c r="A1552" s="3"/>
      <c r="B1552" s="3"/>
      <c r="C1552" s="3"/>
      <c r="D1552" s="3"/>
      <c r="Q1552" s="162"/>
    </row>
    <row r="1553" spans="1:17" s="2" customFormat="1" ht="14.25">
      <c r="A1553" s="3"/>
      <c r="B1553" s="3"/>
      <c r="C1553" s="3"/>
      <c r="D1553" s="3"/>
      <c r="Q1553" s="162"/>
    </row>
    <row r="1554" spans="1:17" s="2" customFormat="1" ht="14.25">
      <c r="A1554" s="3"/>
      <c r="B1554" s="3"/>
      <c r="C1554" s="3"/>
      <c r="D1554" s="3"/>
      <c r="Q1554" s="162"/>
    </row>
    <row r="1555" spans="1:17" s="2" customFormat="1" ht="14.25">
      <c r="A1555" s="3"/>
      <c r="B1555" s="3"/>
      <c r="C1555" s="3"/>
      <c r="D1555" s="3"/>
      <c r="Q1555" s="162"/>
    </row>
    <row r="1556" spans="1:17" s="2" customFormat="1" ht="14.25">
      <c r="A1556" s="3"/>
      <c r="B1556" s="3"/>
      <c r="C1556" s="3"/>
      <c r="D1556" s="3"/>
      <c r="Q1556" s="162"/>
    </row>
    <row r="1557" spans="1:17" s="2" customFormat="1" ht="14.25">
      <c r="A1557" s="3"/>
      <c r="B1557" s="3"/>
      <c r="C1557" s="3"/>
      <c r="D1557" s="3"/>
      <c r="Q1557" s="162"/>
    </row>
    <row r="1558" spans="1:17" s="2" customFormat="1" ht="14.25">
      <c r="A1558" s="3"/>
      <c r="B1558" s="3"/>
      <c r="C1558" s="3"/>
      <c r="D1558" s="3"/>
      <c r="Q1558" s="162"/>
    </row>
    <row r="1559" spans="1:17" s="2" customFormat="1" ht="14.25">
      <c r="A1559" s="3"/>
      <c r="B1559" s="3"/>
      <c r="C1559" s="3"/>
      <c r="D1559" s="3"/>
      <c r="Q1559" s="162"/>
    </row>
    <row r="1560" spans="1:17" s="2" customFormat="1" ht="14.25">
      <c r="A1560" s="3"/>
      <c r="B1560" s="3"/>
      <c r="C1560" s="3"/>
      <c r="D1560" s="3"/>
      <c r="Q1560" s="162"/>
    </row>
    <row r="1561" spans="1:17" s="2" customFormat="1" ht="14.25">
      <c r="A1561" s="3"/>
      <c r="B1561" s="3"/>
      <c r="C1561" s="3"/>
      <c r="D1561" s="3"/>
      <c r="Q1561" s="162"/>
    </row>
    <row r="1562" spans="1:17" s="2" customFormat="1" ht="14.25">
      <c r="A1562" s="3"/>
      <c r="B1562" s="3"/>
      <c r="C1562" s="3"/>
      <c r="D1562" s="3"/>
      <c r="Q1562" s="162"/>
    </row>
    <row r="1563" spans="1:17" s="2" customFormat="1" ht="14.25">
      <c r="A1563" s="3"/>
      <c r="B1563" s="3"/>
      <c r="C1563" s="3"/>
      <c r="D1563" s="3"/>
      <c r="Q1563" s="162"/>
    </row>
    <row r="1564" spans="1:17" s="2" customFormat="1" ht="14.25">
      <c r="A1564" s="3"/>
      <c r="B1564" s="3"/>
      <c r="C1564" s="3"/>
      <c r="D1564" s="3"/>
      <c r="Q1564" s="162"/>
    </row>
    <row r="1565" spans="1:17" s="2" customFormat="1" ht="14.25">
      <c r="A1565" s="3"/>
      <c r="B1565" s="3"/>
      <c r="C1565" s="3"/>
      <c r="D1565" s="3"/>
      <c r="Q1565" s="162"/>
    </row>
    <row r="1566" spans="1:17" s="2" customFormat="1" ht="14.25">
      <c r="A1566" s="3"/>
      <c r="B1566" s="3"/>
      <c r="C1566" s="3"/>
      <c r="D1566" s="3"/>
      <c r="Q1566" s="162"/>
    </row>
    <row r="1567" spans="1:17" s="2" customFormat="1" ht="14.25">
      <c r="A1567" s="3"/>
      <c r="B1567" s="3"/>
      <c r="C1567" s="3"/>
      <c r="D1567" s="3"/>
      <c r="Q1567" s="162"/>
    </row>
    <row r="1568" spans="1:17" s="2" customFormat="1" ht="14.25">
      <c r="A1568" s="3"/>
      <c r="B1568" s="3"/>
      <c r="C1568" s="3"/>
      <c r="D1568" s="3"/>
      <c r="Q1568" s="162"/>
    </row>
    <row r="1569" spans="1:17" s="2" customFormat="1" ht="14.25">
      <c r="A1569" s="3"/>
      <c r="B1569" s="3"/>
      <c r="C1569" s="3"/>
      <c r="D1569" s="3"/>
      <c r="Q1569" s="162"/>
    </row>
    <row r="1570" spans="1:17" s="2" customFormat="1" ht="14.25">
      <c r="A1570" s="3"/>
      <c r="B1570" s="3"/>
      <c r="C1570" s="3"/>
      <c r="D1570" s="3"/>
      <c r="Q1570" s="162"/>
    </row>
    <row r="1571" spans="1:17" s="2" customFormat="1" ht="14.25">
      <c r="A1571" s="3"/>
      <c r="B1571" s="3"/>
      <c r="C1571" s="3"/>
      <c r="D1571" s="3"/>
      <c r="Q1571" s="162"/>
    </row>
    <row r="1572" spans="1:17" s="2" customFormat="1" ht="14.25">
      <c r="A1572" s="3"/>
      <c r="B1572" s="3"/>
      <c r="C1572" s="3"/>
      <c r="D1572" s="3"/>
      <c r="Q1572" s="162"/>
    </row>
    <row r="1573" spans="1:17" s="2" customFormat="1" ht="14.25">
      <c r="A1573" s="3"/>
      <c r="B1573" s="3"/>
      <c r="C1573" s="3"/>
      <c r="D1573" s="3"/>
      <c r="Q1573" s="162"/>
    </row>
    <row r="1574" spans="1:17" s="2" customFormat="1" ht="14.25">
      <c r="A1574" s="3"/>
      <c r="B1574" s="3"/>
      <c r="C1574" s="3"/>
      <c r="D1574" s="3"/>
      <c r="Q1574" s="162"/>
    </row>
    <row r="1575" spans="1:17" s="2" customFormat="1" ht="14.25">
      <c r="A1575" s="3"/>
      <c r="B1575" s="3"/>
      <c r="C1575" s="3"/>
      <c r="D1575" s="3"/>
      <c r="Q1575" s="162"/>
    </row>
    <row r="1576" spans="1:17" s="2" customFormat="1" ht="14.25">
      <c r="A1576" s="3"/>
      <c r="B1576" s="3"/>
      <c r="C1576" s="3"/>
      <c r="D1576" s="3"/>
      <c r="Q1576" s="162"/>
    </row>
    <row r="1577" spans="1:17" s="2" customFormat="1" ht="14.25">
      <c r="A1577" s="3"/>
      <c r="B1577" s="3"/>
      <c r="C1577" s="3"/>
      <c r="D1577" s="3"/>
      <c r="Q1577" s="162"/>
    </row>
    <row r="1578" spans="1:17" s="2" customFormat="1" ht="14.25">
      <c r="A1578" s="3"/>
      <c r="B1578" s="3"/>
      <c r="C1578" s="3"/>
      <c r="D1578" s="3"/>
      <c r="Q1578" s="162"/>
    </row>
    <row r="1579" spans="1:17" s="2" customFormat="1" ht="14.25">
      <c r="A1579" s="3"/>
      <c r="B1579" s="3"/>
      <c r="C1579" s="3"/>
      <c r="D1579" s="3"/>
      <c r="Q1579" s="162"/>
    </row>
    <row r="1580" spans="1:17" s="2" customFormat="1" ht="14.25">
      <c r="A1580" s="3"/>
      <c r="B1580" s="3"/>
      <c r="C1580" s="3"/>
      <c r="D1580" s="3"/>
      <c r="Q1580" s="162"/>
    </row>
    <row r="1581" spans="1:17" s="2" customFormat="1" ht="14.25">
      <c r="A1581" s="3"/>
      <c r="B1581" s="3"/>
      <c r="C1581" s="3"/>
      <c r="D1581" s="3"/>
      <c r="Q1581" s="162"/>
    </row>
    <row r="1582" spans="1:17" s="2" customFormat="1" ht="14.25">
      <c r="A1582" s="3"/>
      <c r="B1582" s="3"/>
      <c r="C1582" s="3"/>
      <c r="D1582" s="3"/>
      <c r="Q1582" s="162"/>
    </row>
    <row r="1583" spans="1:17" s="2" customFormat="1" ht="14.25">
      <c r="A1583" s="3"/>
      <c r="B1583" s="3"/>
      <c r="C1583" s="3"/>
      <c r="D1583" s="3"/>
      <c r="Q1583" s="162"/>
    </row>
    <row r="1584" spans="1:17" s="2" customFormat="1" ht="14.25">
      <c r="A1584" s="3"/>
      <c r="B1584" s="3"/>
      <c r="C1584" s="3"/>
      <c r="D1584" s="3"/>
      <c r="Q1584" s="162"/>
    </row>
    <row r="1585" spans="1:17" s="2" customFormat="1" ht="14.25">
      <c r="A1585" s="3"/>
      <c r="B1585" s="3"/>
      <c r="C1585" s="3"/>
      <c r="D1585" s="3"/>
      <c r="Q1585" s="162"/>
    </row>
    <row r="1586" spans="1:17" s="2" customFormat="1" ht="14.25">
      <c r="A1586" s="3"/>
      <c r="B1586" s="3"/>
      <c r="C1586" s="3"/>
      <c r="D1586" s="3"/>
      <c r="Q1586" s="162"/>
    </row>
    <row r="1587" spans="1:17" s="2" customFormat="1" ht="14.25">
      <c r="A1587" s="3"/>
      <c r="B1587" s="3"/>
      <c r="C1587" s="3"/>
      <c r="D1587" s="3"/>
      <c r="Q1587" s="162"/>
    </row>
    <row r="1588" spans="1:17" s="2" customFormat="1" ht="14.25">
      <c r="A1588" s="3"/>
      <c r="B1588" s="3"/>
      <c r="C1588" s="3"/>
      <c r="D1588" s="3"/>
      <c r="Q1588" s="162"/>
    </row>
    <row r="1589" spans="1:17" s="2" customFormat="1" ht="14.25">
      <c r="A1589" s="3"/>
      <c r="B1589" s="3"/>
      <c r="C1589" s="3"/>
      <c r="D1589" s="3"/>
      <c r="Q1589" s="162"/>
    </row>
    <row r="1590" spans="1:17" s="2" customFormat="1" ht="14.25">
      <c r="A1590" s="3"/>
      <c r="B1590" s="3"/>
      <c r="C1590" s="3"/>
      <c r="D1590" s="3"/>
      <c r="Q1590" s="162"/>
    </row>
    <row r="1591" spans="1:17" s="2" customFormat="1" ht="14.25">
      <c r="A1591" s="3"/>
      <c r="B1591" s="3"/>
      <c r="C1591" s="3"/>
      <c r="D1591" s="3"/>
      <c r="Q1591" s="162"/>
    </row>
    <row r="1592" spans="1:17" s="2" customFormat="1" ht="14.25">
      <c r="A1592" s="3"/>
      <c r="B1592" s="3"/>
      <c r="C1592" s="3"/>
      <c r="D1592" s="3"/>
      <c r="Q1592" s="162"/>
    </row>
    <row r="1593" spans="1:17" s="2" customFormat="1" ht="14.25">
      <c r="A1593" s="3"/>
      <c r="B1593" s="3"/>
      <c r="C1593" s="3"/>
      <c r="D1593" s="3"/>
      <c r="Q1593" s="162"/>
    </row>
    <row r="1594" spans="1:17" s="2" customFormat="1" ht="14.25">
      <c r="A1594" s="3"/>
      <c r="B1594" s="3"/>
      <c r="C1594" s="3"/>
      <c r="D1594" s="3"/>
      <c r="Q1594" s="162"/>
    </row>
    <row r="1595" spans="1:17" s="2" customFormat="1" ht="14.25">
      <c r="A1595" s="3"/>
      <c r="B1595" s="3"/>
      <c r="C1595" s="3"/>
      <c r="D1595" s="3"/>
      <c r="Q1595" s="162"/>
    </row>
    <row r="1596" spans="1:17" s="2" customFormat="1" ht="14.25">
      <c r="A1596" s="3"/>
      <c r="B1596" s="3"/>
      <c r="C1596" s="3"/>
      <c r="D1596" s="3"/>
      <c r="Q1596" s="162"/>
    </row>
    <row r="1597" spans="1:17" s="2" customFormat="1" ht="14.25">
      <c r="A1597" s="3"/>
      <c r="B1597" s="3"/>
      <c r="C1597" s="3"/>
      <c r="D1597" s="3"/>
      <c r="Q1597" s="162"/>
    </row>
    <row r="1598" spans="1:17" s="2" customFormat="1" ht="14.25">
      <c r="A1598" s="3"/>
      <c r="B1598" s="3"/>
      <c r="C1598" s="3"/>
      <c r="D1598" s="3"/>
      <c r="Q1598" s="162"/>
    </row>
    <row r="1599" spans="1:17" s="2" customFormat="1" ht="14.25">
      <c r="A1599" s="3"/>
      <c r="B1599" s="3"/>
      <c r="C1599" s="3"/>
      <c r="D1599" s="3"/>
      <c r="Q1599" s="162"/>
    </row>
    <row r="1600" spans="1:17" s="2" customFormat="1" ht="14.25">
      <c r="A1600" s="3"/>
      <c r="B1600" s="3"/>
      <c r="C1600" s="3"/>
      <c r="D1600" s="3"/>
      <c r="Q1600" s="162"/>
    </row>
    <row r="1601" spans="1:17" s="2" customFormat="1" ht="14.25">
      <c r="A1601" s="3"/>
      <c r="B1601" s="3"/>
      <c r="C1601" s="3"/>
      <c r="D1601" s="3"/>
      <c r="Q1601" s="162"/>
    </row>
    <row r="1602" spans="1:17" s="2" customFormat="1" ht="14.25">
      <c r="A1602" s="3"/>
      <c r="B1602" s="3"/>
      <c r="C1602" s="3"/>
      <c r="D1602" s="3"/>
      <c r="Q1602" s="162"/>
    </row>
    <row r="1603" spans="1:17" s="2" customFormat="1" ht="14.25">
      <c r="A1603" s="3"/>
      <c r="B1603" s="3"/>
      <c r="C1603" s="3"/>
      <c r="D1603" s="3"/>
      <c r="Q1603" s="162"/>
    </row>
    <row r="1604" spans="1:17" s="2" customFormat="1" ht="14.25">
      <c r="A1604" s="3"/>
      <c r="B1604" s="3"/>
      <c r="C1604" s="3"/>
      <c r="D1604" s="3"/>
      <c r="Q1604" s="162"/>
    </row>
    <row r="1605" spans="1:17" s="2" customFormat="1" ht="14.25">
      <c r="A1605" s="3"/>
      <c r="B1605" s="3"/>
      <c r="C1605" s="3"/>
      <c r="D1605" s="3"/>
      <c r="Q1605" s="162"/>
    </row>
    <row r="1606" spans="1:17" s="2" customFormat="1" ht="14.25">
      <c r="A1606" s="3"/>
      <c r="B1606" s="3"/>
      <c r="C1606" s="3"/>
      <c r="D1606" s="3"/>
      <c r="Q1606" s="162"/>
    </row>
    <row r="1607" spans="1:17" s="2" customFormat="1" ht="14.25">
      <c r="A1607" s="3"/>
      <c r="B1607" s="3"/>
      <c r="C1607" s="3"/>
      <c r="D1607" s="3"/>
      <c r="Q1607" s="162"/>
    </row>
    <row r="1608" spans="1:17" s="2" customFormat="1" ht="14.25">
      <c r="A1608" s="3"/>
      <c r="B1608" s="3"/>
      <c r="C1608" s="3"/>
      <c r="D1608" s="3"/>
      <c r="Q1608" s="162"/>
    </row>
    <row r="1609" spans="1:17" s="2" customFormat="1" ht="14.25">
      <c r="A1609" s="3"/>
      <c r="B1609" s="3"/>
      <c r="C1609" s="3"/>
      <c r="D1609" s="3"/>
      <c r="Q1609" s="162"/>
    </row>
    <row r="1610" spans="1:17" s="2" customFormat="1" ht="14.25">
      <c r="A1610" s="3"/>
      <c r="B1610" s="3"/>
      <c r="C1610" s="3"/>
      <c r="D1610" s="3"/>
      <c r="Q1610" s="162"/>
    </row>
    <row r="1611" spans="1:17" s="2" customFormat="1" ht="14.25">
      <c r="A1611" s="3"/>
      <c r="B1611" s="3"/>
      <c r="C1611" s="3"/>
      <c r="D1611" s="3"/>
      <c r="Q1611" s="162"/>
    </row>
    <row r="1612" spans="1:17" s="2" customFormat="1" ht="14.25">
      <c r="A1612" s="3"/>
      <c r="B1612" s="3"/>
      <c r="C1612" s="3"/>
      <c r="D1612" s="3"/>
      <c r="Q1612" s="162"/>
    </row>
    <row r="1613" spans="1:17" s="2" customFormat="1" ht="14.25">
      <c r="A1613" s="3"/>
      <c r="B1613" s="3"/>
      <c r="C1613" s="3"/>
      <c r="D1613" s="3"/>
      <c r="Q1613" s="162"/>
    </row>
    <row r="1614" spans="1:17" s="2" customFormat="1" ht="14.25">
      <c r="A1614" s="3"/>
      <c r="B1614" s="3"/>
      <c r="C1614" s="3"/>
      <c r="D1614" s="3"/>
      <c r="Q1614" s="162"/>
    </row>
    <row r="1615" spans="1:17" s="2" customFormat="1" ht="14.25">
      <c r="A1615" s="3"/>
      <c r="B1615" s="3"/>
      <c r="C1615" s="3"/>
      <c r="D1615" s="3"/>
      <c r="Q1615" s="162"/>
    </row>
    <row r="1616" spans="1:17" s="2" customFormat="1" ht="14.25">
      <c r="A1616" s="3"/>
      <c r="B1616" s="3"/>
      <c r="C1616" s="3"/>
      <c r="D1616" s="3"/>
      <c r="Q1616" s="162"/>
    </row>
    <row r="1617" spans="1:17" s="2" customFormat="1" ht="14.25">
      <c r="A1617" s="3"/>
      <c r="B1617" s="3"/>
      <c r="C1617" s="3"/>
      <c r="D1617" s="3"/>
      <c r="Q1617" s="162"/>
    </row>
    <row r="1618" spans="1:17" s="2" customFormat="1" ht="14.25">
      <c r="A1618" s="3"/>
      <c r="B1618" s="3"/>
      <c r="C1618" s="3"/>
      <c r="D1618" s="3"/>
      <c r="Q1618" s="162"/>
    </row>
    <row r="1619" spans="1:17" s="2" customFormat="1" ht="14.25">
      <c r="A1619" s="3"/>
      <c r="B1619" s="3"/>
      <c r="C1619" s="3"/>
      <c r="D1619" s="3"/>
      <c r="Q1619" s="162"/>
    </row>
    <row r="1620" spans="1:17" s="2" customFormat="1" ht="14.25">
      <c r="A1620" s="3"/>
      <c r="B1620" s="3"/>
      <c r="C1620" s="3"/>
      <c r="D1620" s="3"/>
      <c r="Q1620" s="162"/>
    </row>
    <row r="1621" spans="1:17" s="2" customFormat="1" ht="14.25">
      <c r="A1621" s="3"/>
      <c r="B1621" s="3"/>
      <c r="C1621" s="3"/>
      <c r="D1621" s="3"/>
      <c r="Q1621" s="162"/>
    </row>
    <row r="1622" spans="1:17" s="2" customFormat="1" ht="14.25">
      <c r="A1622" s="3"/>
      <c r="B1622" s="3"/>
      <c r="C1622" s="3"/>
      <c r="D1622" s="3"/>
      <c r="Q1622" s="162"/>
    </row>
    <row r="1623" spans="1:17" s="2" customFormat="1" ht="14.25">
      <c r="A1623" s="3"/>
      <c r="B1623" s="3"/>
      <c r="C1623" s="3"/>
      <c r="D1623" s="3"/>
      <c r="Q1623" s="162"/>
    </row>
    <row r="1624" spans="1:17" s="2" customFormat="1" ht="14.25">
      <c r="A1624" s="3"/>
      <c r="B1624" s="3"/>
      <c r="C1624" s="3"/>
      <c r="D1624" s="3"/>
      <c r="Q1624" s="162"/>
    </row>
    <row r="1625" spans="1:17" s="2" customFormat="1" ht="14.25">
      <c r="A1625" s="3"/>
      <c r="B1625" s="3"/>
      <c r="C1625" s="3"/>
      <c r="D1625" s="3"/>
      <c r="Q1625" s="162"/>
    </row>
    <row r="1626" spans="1:17" s="2" customFormat="1" ht="14.25">
      <c r="A1626" s="3"/>
      <c r="B1626" s="3"/>
      <c r="C1626" s="3"/>
      <c r="D1626" s="3"/>
      <c r="Q1626" s="162"/>
    </row>
    <row r="1627" spans="1:17" s="2" customFormat="1" ht="14.25">
      <c r="A1627" s="3"/>
      <c r="B1627" s="3"/>
      <c r="C1627" s="3"/>
      <c r="D1627" s="3"/>
      <c r="Q1627" s="162"/>
    </row>
    <row r="1628" spans="1:17" s="2" customFormat="1" ht="14.25">
      <c r="A1628" s="3"/>
      <c r="B1628" s="3"/>
      <c r="C1628" s="3"/>
      <c r="D1628" s="3"/>
      <c r="Q1628" s="162"/>
    </row>
    <row r="1629" spans="1:17" s="2" customFormat="1" ht="14.25">
      <c r="A1629" s="3"/>
      <c r="B1629" s="3"/>
      <c r="C1629" s="3"/>
      <c r="D1629" s="3"/>
      <c r="Q1629" s="162"/>
    </row>
    <row r="1630" spans="1:17" s="2" customFormat="1" ht="14.25">
      <c r="A1630" s="3"/>
      <c r="B1630" s="3"/>
      <c r="C1630" s="3"/>
      <c r="D1630" s="3"/>
      <c r="Q1630" s="162"/>
    </row>
    <row r="1631" spans="1:17" s="2" customFormat="1" ht="14.25">
      <c r="A1631" s="3"/>
      <c r="B1631" s="3"/>
      <c r="C1631" s="3"/>
      <c r="D1631" s="3"/>
      <c r="Q1631" s="162"/>
    </row>
    <row r="1632" spans="1:17" s="2" customFormat="1" ht="14.25">
      <c r="A1632" s="3"/>
      <c r="B1632" s="3"/>
      <c r="C1632" s="3"/>
      <c r="D1632" s="3"/>
      <c r="Q1632" s="162"/>
    </row>
    <row r="1633" spans="1:17" s="2" customFormat="1" ht="14.25">
      <c r="A1633" s="3"/>
      <c r="B1633" s="3"/>
      <c r="C1633" s="3"/>
      <c r="D1633" s="3"/>
      <c r="Q1633" s="162"/>
    </row>
    <row r="1634" spans="1:17" s="2" customFormat="1" ht="14.25">
      <c r="A1634" s="3"/>
      <c r="B1634" s="3"/>
      <c r="C1634" s="3"/>
      <c r="D1634" s="3"/>
      <c r="Q1634" s="162"/>
    </row>
    <row r="1635" spans="1:17" s="2" customFormat="1" ht="14.25">
      <c r="A1635" s="3"/>
      <c r="B1635" s="3"/>
      <c r="C1635" s="3"/>
      <c r="D1635" s="3"/>
      <c r="Q1635" s="162"/>
    </row>
    <row r="1636" spans="1:17" s="2" customFormat="1" ht="14.25">
      <c r="A1636" s="3"/>
      <c r="B1636" s="3"/>
      <c r="C1636" s="3"/>
      <c r="D1636" s="3"/>
      <c r="Q1636" s="162"/>
    </row>
    <row r="1637" spans="1:17" s="2" customFormat="1" ht="14.25">
      <c r="A1637" s="3"/>
      <c r="B1637" s="3"/>
      <c r="C1637" s="3"/>
      <c r="D1637" s="3"/>
      <c r="Q1637" s="162"/>
    </row>
    <row r="1638" spans="1:17" s="2" customFormat="1" ht="14.25">
      <c r="A1638" s="3"/>
      <c r="B1638" s="3"/>
      <c r="C1638" s="3"/>
      <c r="D1638" s="3"/>
      <c r="Q1638" s="162"/>
    </row>
    <row r="1639" spans="1:17" s="2" customFormat="1" ht="14.25">
      <c r="A1639" s="3"/>
      <c r="B1639" s="3"/>
      <c r="C1639" s="3"/>
      <c r="D1639" s="3"/>
      <c r="Q1639" s="162"/>
    </row>
    <row r="1640" spans="1:17" s="2" customFormat="1" ht="14.25">
      <c r="A1640" s="3"/>
      <c r="B1640" s="3"/>
      <c r="C1640" s="3"/>
      <c r="D1640" s="3"/>
      <c r="Q1640" s="162"/>
    </row>
    <row r="1641" spans="1:17" s="2" customFormat="1" ht="14.25">
      <c r="A1641" s="3"/>
      <c r="B1641" s="3"/>
      <c r="C1641" s="3"/>
      <c r="D1641" s="3"/>
      <c r="Q1641" s="162"/>
    </row>
    <row r="1642" spans="1:17" s="2" customFormat="1" ht="14.25">
      <c r="A1642" s="3"/>
      <c r="B1642" s="3"/>
      <c r="C1642" s="3"/>
      <c r="D1642" s="3"/>
      <c r="Q1642" s="162"/>
    </row>
    <row r="1643" spans="1:17" s="2" customFormat="1" ht="14.25">
      <c r="A1643" s="3"/>
      <c r="B1643" s="3"/>
      <c r="C1643" s="3"/>
      <c r="D1643" s="3"/>
      <c r="Q1643" s="162"/>
    </row>
    <row r="1644" spans="1:17" s="2" customFormat="1" ht="14.25">
      <c r="A1644" s="3"/>
      <c r="B1644" s="3"/>
      <c r="C1644" s="3"/>
      <c r="D1644" s="3"/>
      <c r="Q1644" s="162"/>
    </row>
    <row r="1645" spans="1:17" s="2" customFormat="1" ht="14.25">
      <c r="A1645" s="3"/>
      <c r="B1645" s="3"/>
      <c r="C1645" s="3"/>
      <c r="D1645" s="3"/>
      <c r="Q1645" s="162"/>
    </row>
    <row r="1646" spans="1:17" s="2" customFormat="1" ht="14.25">
      <c r="A1646" s="3"/>
      <c r="B1646" s="3"/>
      <c r="C1646" s="3"/>
      <c r="D1646" s="3"/>
      <c r="Q1646" s="162"/>
    </row>
    <row r="1647" spans="1:17" s="2" customFormat="1" ht="14.25">
      <c r="A1647" s="3"/>
      <c r="B1647" s="3"/>
      <c r="C1647" s="3"/>
      <c r="D1647" s="3"/>
      <c r="Q1647" s="162"/>
    </row>
    <row r="1648" spans="1:17" s="2" customFormat="1" ht="14.25">
      <c r="A1648" s="3"/>
      <c r="B1648" s="3"/>
      <c r="C1648" s="3"/>
      <c r="D1648" s="3"/>
      <c r="Q1648" s="162"/>
    </row>
    <row r="1649" spans="1:17" s="2" customFormat="1" ht="14.25">
      <c r="A1649" s="3"/>
      <c r="B1649" s="3"/>
      <c r="C1649" s="3"/>
      <c r="D1649" s="3"/>
      <c r="Q1649" s="162"/>
    </row>
    <row r="1650" spans="1:17" s="2" customFormat="1" ht="14.25">
      <c r="A1650" s="3"/>
      <c r="B1650" s="3"/>
      <c r="C1650" s="3"/>
      <c r="D1650" s="3"/>
      <c r="Q1650" s="162"/>
    </row>
    <row r="1651" spans="1:17" s="2" customFormat="1" ht="14.25">
      <c r="A1651" s="3"/>
      <c r="B1651" s="3"/>
      <c r="C1651" s="3"/>
      <c r="D1651" s="3"/>
      <c r="Q1651" s="162"/>
    </row>
    <row r="1652" spans="1:17" s="2" customFormat="1" ht="14.25">
      <c r="A1652" s="3"/>
      <c r="B1652" s="3"/>
      <c r="C1652" s="3"/>
      <c r="D1652" s="3"/>
      <c r="Q1652" s="162"/>
    </row>
    <row r="1653" spans="1:17" s="2" customFormat="1" ht="14.25">
      <c r="A1653" s="3"/>
      <c r="B1653" s="3"/>
      <c r="C1653" s="3"/>
      <c r="D1653" s="3"/>
      <c r="Q1653" s="162"/>
    </row>
    <row r="1654" spans="1:17" s="2" customFormat="1" ht="14.25">
      <c r="A1654" s="3"/>
      <c r="B1654" s="3"/>
      <c r="C1654" s="3"/>
      <c r="D1654" s="3"/>
      <c r="Q1654" s="162"/>
    </row>
    <row r="1655" spans="1:17" s="2" customFormat="1" ht="14.25">
      <c r="A1655" s="3"/>
      <c r="B1655" s="3"/>
      <c r="C1655" s="3"/>
      <c r="D1655" s="3"/>
      <c r="Q1655" s="162"/>
    </row>
    <row r="1656" spans="1:17" s="2" customFormat="1" ht="14.25">
      <c r="A1656" s="3"/>
      <c r="B1656" s="3"/>
      <c r="C1656" s="3"/>
      <c r="D1656" s="3"/>
      <c r="Q1656" s="162"/>
    </row>
    <row r="1657" spans="1:17" s="2" customFormat="1" ht="14.25">
      <c r="A1657" s="3"/>
      <c r="B1657" s="3"/>
      <c r="C1657" s="3"/>
      <c r="D1657" s="3"/>
      <c r="Q1657" s="162"/>
    </row>
    <row r="1658" spans="1:17" s="2" customFormat="1" ht="14.25">
      <c r="A1658" s="3"/>
      <c r="B1658" s="3"/>
      <c r="C1658" s="3"/>
      <c r="D1658" s="3"/>
      <c r="Q1658" s="162"/>
    </row>
    <row r="1659" spans="1:17" s="2" customFormat="1" ht="14.25">
      <c r="A1659" s="3"/>
      <c r="B1659" s="3"/>
      <c r="C1659" s="3"/>
      <c r="D1659" s="3"/>
      <c r="Q1659" s="162"/>
    </row>
    <row r="1660" spans="1:17" s="2" customFormat="1" ht="14.25">
      <c r="A1660" s="3"/>
      <c r="B1660" s="3"/>
      <c r="C1660" s="3"/>
      <c r="D1660" s="3"/>
      <c r="Q1660" s="162"/>
    </row>
    <row r="1661" spans="1:17" s="2" customFormat="1" ht="14.25">
      <c r="A1661" s="3"/>
      <c r="B1661" s="3"/>
      <c r="C1661" s="3"/>
      <c r="D1661" s="3"/>
      <c r="Q1661" s="162"/>
    </row>
    <row r="1662" spans="1:17" s="2" customFormat="1" ht="14.25">
      <c r="A1662" s="3"/>
      <c r="B1662" s="3"/>
      <c r="C1662" s="3"/>
      <c r="D1662" s="3"/>
      <c r="Q1662" s="162"/>
    </row>
    <row r="1663" spans="1:17" s="2" customFormat="1" ht="14.25">
      <c r="A1663" s="3"/>
      <c r="B1663" s="3"/>
      <c r="C1663" s="3"/>
      <c r="D1663" s="3"/>
      <c r="Q1663" s="162"/>
    </row>
    <row r="1664" spans="1:17" s="2" customFormat="1" ht="14.25">
      <c r="A1664" s="3"/>
      <c r="B1664" s="3"/>
      <c r="C1664" s="3"/>
      <c r="D1664" s="3"/>
      <c r="Q1664" s="162"/>
    </row>
    <row r="1665" spans="1:17" s="2" customFormat="1" ht="14.25">
      <c r="A1665" s="3"/>
      <c r="B1665" s="3"/>
      <c r="C1665" s="3"/>
      <c r="D1665" s="3"/>
      <c r="Q1665" s="162"/>
    </row>
    <row r="1666" spans="1:17" s="2" customFormat="1" ht="14.25">
      <c r="A1666" s="3"/>
      <c r="B1666" s="3"/>
      <c r="C1666" s="3"/>
      <c r="D1666" s="3"/>
      <c r="Q1666" s="162"/>
    </row>
    <row r="1667" spans="1:17" s="2" customFormat="1" ht="14.25">
      <c r="A1667" s="3"/>
      <c r="B1667" s="3"/>
      <c r="C1667" s="3"/>
      <c r="D1667" s="3"/>
      <c r="Q1667" s="162"/>
    </row>
    <row r="1668" spans="1:17" s="2" customFormat="1" ht="14.25">
      <c r="A1668" s="3"/>
      <c r="B1668" s="3"/>
      <c r="C1668" s="3"/>
      <c r="D1668" s="3"/>
      <c r="Q1668" s="162"/>
    </row>
    <row r="1669" spans="1:17" s="2" customFormat="1" ht="14.25">
      <c r="A1669" s="3"/>
      <c r="B1669" s="3"/>
      <c r="C1669" s="3"/>
      <c r="D1669" s="3"/>
      <c r="Q1669" s="162"/>
    </row>
    <row r="1670" spans="1:17" s="2" customFormat="1" ht="14.25">
      <c r="A1670" s="3"/>
      <c r="B1670" s="3"/>
      <c r="C1670" s="3"/>
      <c r="D1670" s="3"/>
      <c r="Q1670" s="162"/>
    </row>
    <row r="1671" spans="1:17" s="2" customFormat="1" ht="14.25">
      <c r="A1671" s="3"/>
      <c r="B1671" s="3"/>
      <c r="C1671" s="3"/>
      <c r="D1671" s="3"/>
      <c r="Q1671" s="162"/>
    </row>
    <row r="1672" spans="1:17" s="2" customFormat="1" ht="14.25">
      <c r="A1672" s="3"/>
      <c r="B1672" s="3"/>
      <c r="C1672" s="3"/>
      <c r="D1672" s="3"/>
      <c r="Q1672" s="162"/>
    </row>
    <row r="1673" spans="1:17" s="2" customFormat="1" ht="14.25">
      <c r="A1673" s="3"/>
      <c r="B1673" s="3"/>
      <c r="C1673" s="3"/>
      <c r="D1673" s="3"/>
      <c r="Q1673" s="162"/>
    </row>
    <row r="1674" spans="1:17" s="2" customFormat="1" ht="14.25">
      <c r="A1674" s="3"/>
      <c r="B1674" s="3"/>
      <c r="C1674" s="3"/>
      <c r="D1674" s="3"/>
      <c r="Q1674" s="162"/>
    </row>
    <row r="1675" spans="1:17" s="2" customFormat="1" ht="14.25">
      <c r="A1675" s="3"/>
      <c r="B1675" s="3"/>
      <c r="C1675" s="3"/>
      <c r="D1675" s="3"/>
      <c r="Q1675" s="162"/>
    </row>
    <row r="1676" spans="1:17" s="2" customFormat="1" ht="14.25">
      <c r="A1676" s="3"/>
      <c r="B1676" s="3"/>
      <c r="C1676" s="3"/>
      <c r="D1676" s="3"/>
      <c r="Q1676" s="162"/>
    </row>
    <row r="1677" spans="1:17" s="2" customFormat="1" ht="14.25">
      <c r="A1677" s="3"/>
      <c r="B1677" s="3"/>
      <c r="C1677" s="3"/>
      <c r="D1677" s="3"/>
      <c r="Q1677" s="162"/>
    </row>
    <row r="1678" spans="1:17" s="2" customFormat="1" ht="14.25">
      <c r="A1678" s="3"/>
      <c r="B1678" s="3"/>
      <c r="C1678" s="3"/>
      <c r="D1678" s="3"/>
      <c r="Q1678" s="162"/>
    </row>
    <row r="1679" spans="1:17" s="2" customFormat="1" ht="14.25">
      <c r="A1679" s="3"/>
      <c r="B1679" s="3"/>
      <c r="C1679" s="3"/>
      <c r="D1679" s="3"/>
      <c r="Q1679" s="162"/>
    </row>
    <row r="1680" spans="1:17" s="2" customFormat="1" ht="14.25">
      <c r="A1680" s="3"/>
      <c r="B1680" s="3"/>
      <c r="C1680" s="3"/>
      <c r="D1680" s="3"/>
      <c r="Q1680" s="162"/>
    </row>
    <row r="1681" spans="1:17" s="2" customFormat="1" ht="14.25">
      <c r="A1681" s="3"/>
      <c r="B1681" s="3"/>
      <c r="C1681" s="3"/>
      <c r="D1681" s="3"/>
      <c r="Q1681" s="162"/>
    </row>
    <row r="1682" spans="1:17" s="2" customFormat="1" ht="14.25">
      <c r="A1682" s="3"/>
      <c r="B1682" s="3"/>
      <c r="C1682" s="3"/>
      <c r="D1682" s="3"/>
      <c r="Q1682" s="162"/>
    </row>
    <row r="1683" spans="1:17" s="2" customFormat="1" ht="14.25">
      <c r="A1683" s="3"/>
      <c r="B1683" s="3"/>
      <c r="C1683" s="3"/>
      <c r="D1683" s="3"/>
      <c r="Q1683" s="162"/>
    </row>
    <row r="1684" spans="1:17" s="2" customFormat="1" ht="14.25">
      <c r="A1684" s="3"/>
      <c r="B1684" s="3"/>
      <c r="C1684" s="3"/>
      <c r="D1684" s="3"/>
      <c r="Q1684" s="162"/>
    </row>
    <row r="1685" spans="1:17" s="2" customFormat="1" ht="14.25">
      <c r="A1685" s="3"/>
      <c r="B1685" s="3"/>
      <c r="C1685" s="3"/>
      <c r="D1685" s="3"/>
      <c r="Q1685" s="162"/>
    </row>
    <row r="1686" spans="1:17" s="2" customFormat="1" ht="14.25">
      <c r="A1686" s="3"/>
      <c r="B1686" s="3"/>
      <c r="C1686" s="3"/>
      <c r="D1686" s="3"/>
      <c r="Q1686" s="162"/>
    </row>
    <row r="1687" spans="1:17" s="2" customFormat="1" ht="14.25">
      <c r="A1687" s="3"/>
      <c r="B1687" s="3"/>
      <c r="C1687" s="3"/>
      <c r="D1687" s="3"/>
      <c r="Q1687" s="162"/>
    </row>
    <row r="1688" spans="1:17" s="2" customFormat="1" ht="14.25">
      <c r="A1688" s="3"/>
      <c r="B1688" s="3"/>
      <c r="C1688" s="3"/>
      <c r="D1688" s="3"/>
      <c r="Q1688" s="162"/>
    </row>
    <row r="1689" spans="1:17" s="2" customFormat="1" ht="14.25">
      <c r="A1689" s="3"/>
      <c r="B1689" s="3"/>
      <c r="C1689" s="3"/>
      <c r="D1689" s="3"/>
      <c r="Q1689" s="162"/>
    </row>
    <row r="1690" spans="1:17" s="2" customFormat="1" ht="14.25">
      <c r="A1690" s="3"/>
      <c r="B1690" s="3"/>
      <c r="C1690" s="3"/>
      <c r="D1690" s="3"/>
      <c r="Q1690" s="162"/>
    </row>
    <row r="1691" spans="1:17" s="2" customFormat="1" ht="14.25">
      <c r="A1691" s="3"/>
      <c r="B1691" s="3"/>
      <c r="C1691" s="3"/>
      <c r="D1691" s="3"/>
      <c r="Q1691" s="162"/>
    </row>
    <row r="1692" spans="1:17" s="2" customFormat="1" ht="14.25">
      <c r="A1692" s="3"/>
      <c r="B1692" s="3"/>
      <c r="C1692" s="3"/>
      <c r="D1692" s="3"/>
      <c r="Q1692" s="162"/>
    </row>
    <row r="1693" spans="1:17" s="2" customFormat="1" ht="14.25">
      <c r="A1693" s="3"/>
      <c r="B1693" s="3"/>
      <c r="C1693" s="3"/>
      <c r="D1693" s="3"/>
      <c r="Q1693" s="162"/>
    </row>
    <row r="1694" spans="1:17" s="2" customFormat="1" ht="14.25">
      <c r="A1694" s="3"/>
      <c r="B1694" s="3"/>
      <c r="C1694" s="3"/>
      <c r="D1694" s="3"/>
      <c r="Q1694" s="162"/>
    </row>
    <row r="1695" spans="1:17" s="2" customFormat="1" ht="14.25">
      <c r="A1695" s="3"/>
      <c r="B1695" s="3"/>
      <c r="C1695" s="3"/>
      <c r="D1695" s="3"/>
      <c r="Q1695" s="162"/>
    </row>
    <row r="1696" spans="1:17" s="2" customFormat="1" ht="14.25">
      <c r="A1696" s="3"/>
      <c r="B1696" s="3"/>
      <c r="C1696" s="3"/>
      <c r="D1696" s="3"/>
      <c r="Q1696" s="162"/>
    </row>
    <row r="1697" spans="1:17" s="2" customFormat="1" ht="14.25">
      <c r="A1697" s="3"/>
      <c r="B1697" s="3"/>
      <c r="C1697" s="3"/>
      <c r="D1697" s="3"/>
      <c r="Q1697" s="162"/>
    </row>
    <row r="1698" spans="1:17" s="2" customFormat="1" ht="14.25">
      <c r="A1698" s="3"/>
      <c r="B1698" s="3"/>
      <c r="C1698" s="3"/>
      <c r="D1698" s="3"/>
      <c r="Q1698" s="162"/>
    </row>
    <row r="1699" spans="1:17" s="2" customFormat="1" ht="14.25">
      <c r="A1699" s="3"/>
      <c r="B1699" s="3"/>
      <c r="C1699" s="3"/>
      <c r="D1699" s="3"/>
      <c r="Q1699" s="162"/>
    </row>
    <row r="1700" spans="1:17" s="2" customFormat="1" ht="14.25">
      <c r="A1700" s="3"/>
      <c r="B1700" s="3"/>
      <c r="C1700" s="3"/>
      <c r="D1700" s="3"/>
      <c r="Q1700" s="162"/>
    </row>
    <row r="1701" spans="1:17" s="2" customFormat="1" ht="14.25">
      <c r="A1701" s="3"/>
      <c r="B1701" s="3"/>
      <c r="C1701" s="3"/>
      <c r="D1701" s="3"/>
      <c r="Q1701" s="162"/>
    </row>
    <row r="1702" spans="1:17" s="2" customFormat="1" ht="14.25">
      <c r="A1702" s="3"/>
      <c r="B1702" s="3"/>
      <c r="C1702" s="3"/>
      <c r="D1702" s="3"/>
      <c r="Q1702" s="162"/>
    </row>
    <row r="1703" spans="1:17" s="2" customFormat="1" ht="14.25">
      <c r="A1703" s="3"/>
      <c r="B1703" s="3"/>
      <c r="C1703" s="3"/>
      <c r="D1703" s="3"/>
      <c r="Q1703" s="162"/>
    </row>
    <row r="1704" spans="1:17" s="2" customFormat="1" ht="14.25">
      <c r="A1704" s="3"/>
      <c r="B1704" s="3"/>
      <c r="C1704" s="3"/>
      <c r="D1704" s="3"/>
      <c r="Q1704" s="162"/>
    </row>
    <row r="1705" spans="1:17" s="2" customFormat="1" ht="14.25">
      <c r="A1705" s="3"/>
      <c r="B1705" s="3"/>
      <c r="C1705" s="3"/>
      <c r="D1705" s="3"/>
      <c r="Q1705" s="162"/>
    </row>
    <row r="1706" spans="1:17" s="2" customFormat="1" ht="14.25">
      <c r="A1706" s="3"/>
      <c r="B1706" s="3"/>
      <c r="C1706" s="3"/>
      <c r="D1706" s="3"/>
      <c r="Q1706" s="162"/>
    </row>
    <row r="1707" spans="1:17" s="2" customFormat="1" ht="14.25">
      <c r="A1707" s="3"/>
      <c r="B1707" s="3"/>
      <c r="C1707" s="3"/>
      <c r="D1707" s="3"/>
      <c r="Q1707" s="162"/>
    </row>
    <row r="1708" spans="1:17" s="2" customFormat="1" ht="14.25">
      <c r="A1708" s="3"/>
      <c r="B1708" s="3"/>
      <c r="C1708" s="3"/>
      <c r="D1708" s="3"/>
      <c r="Q1708" s="162"/>
    </row>
    <row r="1709" spans="1:17" s="2" customFormat="1" ht="14.25">
      <c r="A1709" s="3"/>
      <c r="B1709" s="3"/>
      <c r="C1709" s="3"/>
      <c r="D1709" s="3"/>
      <c r="Q1709" s="162"/>
    </row>
    <row r="1710" spans="1:17" s="2" customFormat="1" ht="14.25">
      <c r="A1710" s="3"/>
      <c r="B1710" s="3"/>
      <c r="C1710" s="3"/>
      <c r="D1710" s="3"/>
      <c r="Q1710" s="162"/>
    </row>
    <row r="1711" spans="1:17" s="2" customFormat="1" ht="14.25">
      <c r="A1711" s="3"/>
      <c r="B1711" s="3"/>
      <c r="C1711" s="3"/>
      <c r="D1711" s="3"/>
      <c r="Q1711" s="162"/>
    </row>
    <row r="1712" spans="1:17" s="2" customFormat="1" ht="14.25">
      <c r="A1712" s="3"/>
      <c r="B1712" s="3"/>
      <c r="C1712" s="3"/>
      <c r="D1712" s="3"/>
      <c r="Q1712" s="162"/>
    </row>
    <row r="1713" spans="1:17" s="2" customFormat="1" ht="14.25">
      <c r="A1713" s="3"/>
      <c r="B1713" s="3"/>
      <c r="C1713" s="3"/>
      <c r="D1713" s="3"/>
      <c r="Q1713" s="162"/>
    </row>
    <row r="1714" spans="1:17" s="2" customFormat="1" ht="14.25">
      <c r="A1714" s="3"/>
      <c r="B1714" s="3"/>
      <c r="C1714" s="3"/>
      <c r="D1714" s="3"/>
      <c r="Q1714" s="162"/>
    </row>
    <row r="1715" spans="1:17" s="2" customFormat="1" ht="14.25">
      <c r="A1715" s="3"/>
      <c r="B1715" s="3"/>
      <c r="C1715" s="3"/>
      <c r="D1715" s="3"/>
      <c r="Q1715" s="162"/>
    </row>
    <row r="1716" spans="1:17" s="2" customFormat="1" ht="14.25">
      <c r="A1716" s="3"/>
      <c r="B1716" s="3"/>
      <c r="C1716" s="3"/>
      <c r="D1716" s="3"/>
      <c r="Q1716" s="162"/>
    </row>
    <row r="1717" spans="1:17" s="2" customFormat="1" ht="14.25">
      <c r="A1717" s="3"/>
      <c r="B1717" s="3"/>
      <c r="C1717" s="3"/>
      <c r="D1717" s="3"/>
      <c r="Q1717" s="162"/>
    </row>
    <row r="1718" spans="1:17" s="2" customFormat="1" ht="14.25">
      <c r="A1718" s="3"/>
      <c r="B1718" s="3"/>
      <c r="C1718" s="3"/>
      <c r="D1718" s="3"/>
      <c r="Q1718" s="162"/>
    </row>
    <row r="1719" spans="1:17" s="2" customFormat="1" ht="14.25">
      <c r="A1719" s="3"/>
      <c r="B1719" s="3"/>
      <c r="C1719" s="3"/>
      <c r="D1719" s="3"/>
      <c r="Q1719" s="162"/>
    </row>
    <row r="1720" spans="1:17" s="2" customFormat="1" ht="14.25">
      <c r="A1720" s="3"/>
      <c r="B1720" s="3"/>
      <c r="C1720" s="3"/>
      <c r="D1720" s="3"/>
      <c r="Q1720" s="162"/>
    </row>
    <row r="1721" spans="1:17" s="2" customFormat="1" ht="14.25">
      <c r="A1721" s="3"/>
      <c r="B1721" s="3"/>
      <c r="C1721" s="3"/>
      <c r="D1721" s="3"/>
      <c r="Q1721" s="162"/>
    </row>
    <row r="1722" spans="1:17" s="2" customFormat="1" ht="14.25">
      <c r="A1722" s="3"/>
      <c r="B1722" s="3"/>
      <c r="C1722" s="3"/>
      <c r="D1722" s="3"/>
      <c r="Q1722" s="162"/>
    </row>
    <row r="1723" spans="1:17" s="2" customFormat="1" ht="14.25">
      <c r="A1723" s="3"/>
      <c r="B1723" s="3"/>
      <c r="C1723" s="3"/>
      <c r="D1723" s="3"/>
      <c r="Q1723" s="162"/>
    </row>
    <row r="1724" spans="1:17" s="2" customFormat="1" ht="14.25">
      <c r="A1724" s="3"/>
      <c r="B1724" s="3"/>
      <c r="C1724" s="3"/>
      <c r="D1724" s="3"/>
      <c r="Q1724" s="162"/>
    </row>
    <row r="1725" spans="1:17" s="2" customFormat="1" ht="14.25">
      <c r="A1725" s="3"/>
      <c r="B1725" s="3"/>
      <c r="C1725" s="3"/>
      <c r="D1725" s="3"/>
      <c r="Q1725" s="162"/>
    </row>
    <row r="1726" spans="1:17" s="2" customFormat="1" ht="14.25">
      <c r="A1726" s="3"/>
      <c r="B1726" s="3"/>
      <c r="C1726" s="3"/>
      <c r="D1726" s="3"/>
      <c r="Q1726" s="162"/>
    </row>
    <row r="1727" spans="1:17" s="2" customFormat="1" ht="14.25">
      <c r="A1727" s="3"/>
      <c r="B1727" s="3"/>
      <c r="C1727" s="3"/>
      <c r="D1727" s="3"/>
      <c r="Q1727" s="162"/>
    </row>
    <row r="1728" spans="1:17" s="2" customFormat="1" ht="14.25">
      <c r="A1728" s="3"/>
      <c r="B1728" s="3"/>
      <c r="C1728" s="3"/>
      <c r="D1728" s="3"/>
      <c r="Q1728" s="162"/>
    </row>
    <row r="1729" spans="1:17" s="2" customFormat="1" ht="14.25">
      <c r="A1729" s="3"/>
      <c r="B1729" s="3"/>
      <c r="C1729" s="3"/>
      <c r="D1729" s="3"/>
      <c r="Q1729" s="162"/>
    </row>
    <row r="1730" spans="1:17" s="2" customFormat="1" ht="14.25">
      <c r="A1730" s="3"/>
      <c r="B1730" s="3"/>
      <c r="C1730" s="3"/>
      <c r="D1730" s="3"/>
      <c r="Q1730" s="162"/>
    </row>
    <row r="1731" spans="1:17" s="2" customFormat="1" ht="14.25">
      <c r="A1731" s="3"/>
      <c r="B1731" s="3"/>
      <c r="C1731" s="3"/>
      <c r="D1731" s="3"/>
      <c r="Q1731" s="162"/>
    </row>
    <row r="1732" spans="1:17" s="2" customFormat="1" ht="14.25">
      <c r="A1732" s="3"/>
      <c r="B1732" s="3"/>
      <c r="C1732" s="3"/>
      <c r="D1732" s="3"/>
      <c r="Q1732" s="162"/>
    </row>
    <row r="1733" spans="1:17" s="2" customFormat="1" ht="14.25">
      <c r="A1733" s="3"/>
      <c r="B1733" s="3"/>
      <c r="C1733" s="3"/>
      <c r="D1733" s="3"/>
      <c r="Q1733" s="162"/>
    </row>
    <row r="1734" spans="1:17" s="2" customFormat="1" ht="14.25">
      <c r="A1734" s="3"/>
      <c r="B1734" s="3"/>
      <c r="C1734" s="3"/>
      <c r="D1734" s="3"/>
      <c r="Q1734" s="162"/>
    </row>
    <row r="1735" spans="1:17" s="2" customFormat="1" ht="14.25">
      <c r="A1735" s="3"/>
      <c r="B1735" s="3"/>
      <c r="C1735" s="3"/>
      <c r="D1735" s="3"/>
      <c r="Q1735" s="162"/>
    </row>
    <row r="1736" spans="1:17" s="2" customFormat="1" ht="14.25">
      <c r="A1736" s="3"/>
      <c r="B1736" s="3"/>
      <c r="C1736" s="3"/>
      <c r="D1736" s="3"/>
      <c r="Q1736" s="162"/>
    </row>
    <row r="1737" spans="1:17" s="2" customFormat="1" ht="14.25">
      <c r="A1737" s="3"/>
      <c r="B1737" s="3"/>
      <c r="C1737" s="3"/>
      <c r="D1737" s="3"/>
      <c r="Q1737" s="162"/>
    </row>
    <row r="1738" spans="1:17" s="2" customFormat="1" ht="14.25">
      <c r="A1738" s="3"/>
      <c r="B1738" s="3"/>
      <c r="C1738" s="3"/>
      <c r="D1738" s="3"/>
      <c r="Q1738" s="162"/>
    </row>
    <row r="1739" spans="1:17" s="2" customFormat="1" ht="14.25">
      <c r="A1739" s="3"/>
      <c r="B1739" s="3"/>
      <c r="C1739" s="3"/>
      <c r="D1739" s="3"/>
      <c r="Q1739" s="162"/>
    </row>
    <row r="1740" spans="1:17" s="2" customFormat="1" ht="14.25">
      <c r="A1740" s="3"/>
      <c r="B1740" s="3"/>
      <c r="C1740" s="3"/>
      <c r="D1740" s="3"/>
      <c r="Q1740" s="162"/>
    </row>
    <row r="1741" spans="1:17" s="2" customFormat="1" ht="14.25">
      <c r="A1741" s="3"/>
      <c r="B1741" s="3"/>
      <c r="C1741" s="3"/>
      <c r="D1741" s="3"/>
      <c r="Q1741" s="162"/>
    </row>
    <row r="1742" spans="1:17" s="2" customFormat="1" ht="14.25">
      <c r="A1742" s="3"/>
      <c r="B1742" s="3"/>
      <c r="C1742" s="3"/>
      <c r="D1742" s="3"/>
      <c r="Q1742" s="162"/>
    </row>
    <row r="1743" spans="1:17" s="2" customFormat="1" ht="14.25">
      <c r="A1743" s="3"/>
      <c r="B1743" s="3"/>
      <c r="C1743" s="3"/>
      <c r="D1743" s="3"/>
      <c r="Q1743" s="162"/>
    </row>
    <row r="1744" spans="1:17" s="2" customFormat="1" ht="14.25">
      <c r="A1744" s="3"/>
      <c r="B1744" s="3"/>
      <c r="C1744" s="3"/>
      <c r="D1744" s="3"/>
      <c r="Q1744" s="162"/>
    </row>
    <row r="1745" spans="1:17" s="2" customFormat="1" ht="14.25">
      <c r="A1745" s="3"/>
      <c r="B1745" s="3"/>
      <c r="C1745" s="3"/>
      <c r="D1745" s="3"/>
      <c r="Q1745" s="162"/>
    </row>
    <row r="1746" spans="1:17" s="2" customFormat="1" ht="14.25">
      <c r="A1746" s="3"/>
      <c r="B1746" s="3"/>
      <c r="C1746" s="3"/>
      <c r="D1746" s="3"/>
      <c r="Q1746" s="162"/>
    </row>
    <row r="1747" spans="1:17" s="2" customFormat="1" ht="14.25">
      <c r="A1747" s="3"/>
      <c r="B1747" s="3"/>
      <c r="C1747" s="3"/>
      <c r="D1747" s="3"/>
      <c r="Q1747" s="162"/>
    </row>
    <row r="1748" spans="1:17" s="2" customFormat="1" ht="14.25">
      <c r="A1748" s="3"/>
      <c r="B1748" s="3"/>
      <c r="C1748" s="3"/>
      <c r="D1748" s="3"/>
      <c r="Q1748" s="162"/>
    </row>
    <row r="1749" spans="1:17" s="2" customFormat="1" ht="14.25">
      <c r="A1749" s="3"/>
      <c r="B1749" s="3"/>
      <c r="C1749" s="3"/>
      <c r="D1749" s="3"/>
      <c r="Q1749" s="162"/>
    </row>
    <row r="1750" spans="1:17" s="2" customFormat="1" ht="14.25">
      <c r="A1750" s="3"/>
      <c r="B1750" s="3"/>
      <c r="C1750" s="3"/>
      <c r="D1750" s="3"/>
      <c r="Q1750" s="162"/>
    </row>
    <row r="1751" spans="1:17" s="2" customFormat="1" ht="14.25">
      <c r="A1751" s="3"/>
      <c r="B1751" s="3"/>
      <c r="C1751" s="3"/>
      <c r="D1751" s="3"/>
      <c r="Q1751" s="162"/>
    </row>
    <row r="1752" spans="1:17" s="2" customFormat="1" ht="14.25">
      <c r="A1752" s="3"/>
      <c r="B1752" s="3"/>
      <c r="C1752" s="3"/>
      <c r="D1752" s="3"/>
      <c r="Q1752" s="162"/>
    </row>
    <row r="1753" spans="1:17" s="2" customFormat="1" ht="14.25">
      <c r="A1753" s="3"/>
      <c r="B1753" s="3"/>
      <c r="C1753" s="3"/>
      <c r="D1753" s="3"/>
      <c r="Q1753" s="162"/>
    </row>
    <row r="1754" spans="1:17" s="2" customFormat="1" ht="14.25">
      <c r="A1754" s="3"/>
      <c r="B1754" s="3"/>
      <c r="C1754" s="3"/>
      <c r="D1754" s="3"/>
      <c r="Q1754" s="162"/>
    </row>
    <row r="1755" spans="1:17" s="2" customFormat="1" ht="14.25">
      <c r="A1755" s="3"/>
      <c r="B1755" s="3"/>
      <c r="C1755" s="3"/>
      <c r="D1755" s="3"/>
      <c r="Q1755" s="162"/>
    </row>
    <row r="1756" spans="1:17" s="2" customFormat="1" ht="14.25">
      <c r="A1756" s="3"/>
      <c r="B1756" s="3"/>
      <c r="C1756" s="3"/>
      <c r="D1756" s="3"/>
      <c r="Q1756" s="162"/>
    </row>
    <row r="1757" spans="1:17" s="2" customFormat="1" ht="14.25">
      <c r="A1757" s="3"/>
      <c r="B1757" s="3"/>
      <c r="C1757" s="3"/>
      <c r="D1757" s="3"/>
      <c r="Q1757" s="162"/>
    </row>
    <row r="1758" spans="1:17" s="2" customFormat="1" ht="14.25">
      <c r="A1758" s="3"/>
      <c r="B1758" s="3"/>
      <c r="C1758" s="3"/>
      <c r="D1758" s="3"/>
      <c r="Q1758" s="162"/>
    </row>
    <row r="1759" spans="1:17" s="2" customFormat="1" ht="14.25">
      <c r="A1759" s="3"/>
      <c r="B1759" s="3"/>
      <c r="C1759" s="3"/>
      <c r="D1759" s="3"/>
      <c r="Q1759" s="162"/>
    </row>
    <row r="1760" spans="1:17" s="2" customFormat="1" ht="14.25">
      <c r="A1760" s="3"/>
      <c r="B1760" s="3"/>
      <c r="C1760" s="3"/>
      <c r="D1760" s="3"/>
      <c r="Q1760" s="162"/>
    </row>
    <row r="1761" spans="1:17" s="2" customFormat="1" ht="14.25">
      <c r="A1761" s="3"/>
      <c r="B1761" s="3"/>
      <c r="C1761" s="3"/>
      <c r="D1761" s="3"/>
      <c r="Q1761" s="162"/>
    </row>
    <row r="1762" spans="1:17" s="2" customFormat="1" ht="14.25">
      <c r="A1762" s="3"/>
      <c r="B1762" s="3"/>
      <c r="C1762" s="3"/>
      <c r="D1762" s="3"/>
      <c r="Q1762" s="162"/>
    </row>
    <row r="1763" spans="1:17" s="2" customFormat="1" ht="14.25">
      <c r="A1763" s="3"/>
      <c r="B1763" s="3"/>
      <c r="C1763" s="3"/>
      <c r="D1763" s="3"/>
      <c r="Q1763" s="162"/>
    </row>
    <row r="1764" spans="1:17" s="2" customFormat="1" ht="14.25">
      <c r="A1764" s="3"/>
      <c r="B1764" s="3"/>
      <c r="C1764" s="3"/>
      <c r="D1764" s="3"/>
      <c r="Q1764" s="162"/>
    </row>
    <row r="1765" spans="1:17" s="2" customFormat="1" ht="14.25">
      <c r="A1765" s="3"/>
      <c r="B1765" s="3"/>
      <c r="C1765" s="3"/>
      <c r="D1765" s="3"/>
      <c r="Q1765" s="162"/>
    </row>
    <row r="1766" spans="1:17" s="2" customFormat="1" ht="14.25">
      <c r="A1766" s="3"/>
      <c r="B1766" s="3"/>
      <c r="C1766" s="3"/>
      <c r="D1766" s="3"/>
      <c r="Q1766" s="162"/>
    </row>
    <row r="1767" spans="1:17" s="2" customFormat="1" ht="14.25">
      <c r="A1767" s="3"/>
      <c r="B1767" s="3"/>
      <c r="C1767" s="3"/>
      <c r="D1767" s="3"/>
      <c r="Q1767" s="162"/>
    </row>
    <row r="1768" spans="1:17" s="2" customFormat="1" ht="14.25">
      <c r="A1768" s="3"/>
      <c r="B1768" s="3"/>
      <c r="C1768" s="3"/>
      <c r="D1768" s="3"/>
      <c r="Q1768" s="162"/>
    </row>
    <row r="1769" spans="1:17" s="2" customFormat="1" ht="14.25">
      <c r="A1769" s="3"/>
      <c r="B1769" s="3"/>
      <c r="C1769" s="3"/>
      <c r="D1769" s="3"/>
      <c r="Q1769" s="162"/>
    </row>
    <row r="1770" spans="1:17" s="2" customFormat="1" ht="14.25">
      <c r="A1770" s="3"/>
      <c r="B1770" s="3"/>
      <c r="C1770" s="3"/>
      <c r="D1770" s="3"/>
      <c r="Q1770" s="162"/>
    </row>
    <row r="1771" spans="1:17" s="2" customFormat="1" ht="14.25">
      <c r="A1771" s="3"/>
      <c r="B1771" s="3"/>
      <c r="C1771" s="3"/>
      <c r="D1771" s="3"/>
      <c r="Q1771" s="162"/>
    </row>
    <row r="1772" spans="1:17" s="2" customFormat="1" ht="14.25">
      <c r="A1772" s="3"/>
      <c r="B1772" s="3"/>
      <c r="C1772" s="3"/>
      <c r="D1772" s="3"/>
      <c r="Q1772" s="162"/>
    </row>
    <row r="1773" spans="1:17" s="2" customFormat="1" ht="14.25">
      <c r="A1773" s="3"/>
      <c r="B1773" s="3"/>
      <c r="C1773" s="3"/>
      <c r="D1773" s="3"/>
      <c r="Q1773" s="162"/>
    </row>
    <row r="1774" spans="1:17" s="2" customFormat="1" ht="14.25">
      <c r="A1774" s="3"/>
      <c r="B1774" s="3"/>
      <c r="C1774" s="3"/>
      <c r="D1774" s="3"/>
      <c r="Q1774" s="162"/>
    </row>
    <row r="1775" spans="1:17" s="2" customFormat="1" ht="14.25">
      <c r="A1775" s="3"/>
      <c r="B1775" s="3"/>
      <c r="C1775" s="3"/>
      <c r="D1775" s="3"/>
      <c r="Q1775" s="162"/>
    </row>
    <row r="1776" spans="1:17" s="2" customFormat="1" ht="14.25">
      <c r="A1776" s="3"/>
      <c r="B1776" s="3"/>
      <c r="C1776" s="3"/>
      <c r="D1776" s="3"/>
      <c r="Q1776" s="162"/>
    </row>
    <row r="1777" spans="1:17" s="2" customFormat="1" ht="14.25">
      <c r="A1777" s="3"/>
      <c r="B1777" s="3"/>
      <c r="C1777" s="3"/>
      <c r="D1777" s="3"/>
      <c r="Q1777" s="162"/>
    </row>
    <row r="1778" spans="1:17" s="2" customFormat="1" ht="14.25">
      <c r="A1778" s="3"/>
      <c r="B1778" s="3"/>
      <c r="C1778" s="3"/>
      <c r="D1778" s="3"/>
      <c r="Q1778" s="162"/>
    </row>
    <row r="1779" spans="1:17" s="2" customFormat="1" ht="14.25">
      <c r="A1779" s="3"/>
      <c r="B1779" s="3"/>
      <c r="C1779" s="3"/>
      <c r="D1779" s="3"/>
      <c r="Q1779" s="162"/>
    </row>
    <row r="1780" spans="1:17" s="2" customFormat="1" ht="14.25">
      <c r="A1780" s="3"/>
      <c r="B1780" s="3"/>
      <c r="C1780" s="3"/>
      <c r="D1780" s="3"/>
      <c r="Q1780" s="162"/>
    </row>
    <row r="1781" spans="1:17" s="2" customFormat="1" ht="14.25">
      <c r="A1781" s="3"/>
      <c r="B1781" s="3"/>
      <c r="C1781" s="3"/>
      <c r="D1781" s="3"/>
      <c r="Q1781" s="162"/>
    </row>
    <row r="1782" spans="1:17" s="2" customFormat="1" ht="14.25">
      <c r="A1782" s="3"/>
      <c r="B1782" s="3"/>
      <c r="C1782" s="3"/>
      <c r="D1782" s="3"/>
      <c r="Q1782" s="162"/>
    </row>
    <row r="1783" spans="1:17" s="2" customFormat="1" ht="14.25">
      <c r="A1783" s="3"/>
      <c r="B1783" s="3"/>
      <c r="C1783" s="3"/>
      <c r="D1783" s="3"/>
      <c r="Q1783" s="162"/>
    </row>
    <row r="1784" spans="1:17" s="2" customFormat="1" ht="14.25">
      <c r="A1784" s="3"/>
      <c r="B1784" s="3"/>
      <c r="C1784" s="3"/>
      <c r="D1784" s="3"/>
      <c r="Q1784" s="162"/>
    </row>
    <row r="1785" spans="1:17" s="2" customFormat="1" ht="14.25">
      <c r="A1785" s="3"/>
      <c r="B1785" s="3"/>
      <c r="C1785" s="3"/>
      <c r="D1785" s="3"/>
      <c r="Q1785" s="162"/>
    </row>
    <row r="1786" spans="1:17" s="2" customFormat="1" ht="14.25">
      <c r="A1786" s="3"/>
      <c r="B1786" s="3"/>
      <c r="C1786" s="3"/>
      <c r="D1786" s="3"/>
      <c r="Q1786" s="162"/>
    </row>
    <row r="1787" spans="1:17" s="2" customFormat="1" ht="14.25">
      <c r="A1787" s="3"/>
      <c r="B1787" s="3"/>
      <c r="C1787" s="3"/>
      <c r="D1787" s="3"/>
      <c r="Q1787" s="162"/>
    </row>
    <row r="1788" spans="1:17" s="2" customFormat="1" ht="14.25">
      <c r="A1788" s="3"/>
      <c r="B1788" s="3"/>
      <c r="C1788" s="3"/>
      <c r="D1788" s="3"/>
      <c r="Q1788" s="162"/>
    </row>
    <row r="1789" spans="1:17" s="2" customFormat="1" ht="14.25">
      <c r="A1789" s="3"/>
      <c r="B1789" s="3"/>
      <c r="C1789" s="3"/>
      <c r="D1789" s="3"/>
      <c r="Q1789" s="162"/>
    </row>
    <row r="1790" spans="1:17" s="2" customFormat="1" ht="14.25">
      <c r="A1790" s="3"/>
      <c r="B1790" s="3"/>
      <c r="C1790" s="3"/>
      <c r="D1790" s="3"/>
      <c r="Q1790" s="162"/>
    </row>
    <row r="1791" spans="1:17" s="2" customFormat="1" ht="14.25">
      <c r="A1791" s="3"/>
      <c r="B1791" s="3"/>
      <c r="C1791" s="3"/>
      <c r="D1791" s="3"/>
      <c r="Q1791" s="162"/>
    </row>
    <row r="1792" spans="1:17" s="2" customFormat="1" ht="14.25">
      <c r="A1792" s="3"/>
      <c r="B1792" s="3"/>
      <c r="C1792" s="3"/>
      <c r="D1792" s="3"/>
      <c r="Q1792" s="162"/>
    </row>
    <row r="1793" spans="1:17" s="2" customFormat="1" ht="14.25">
      <c r="A1793" s="3"/>
      <c r="B1793" s="3"/>
      <c r="C1793" s="3"/>
      <c r="D1793" s="3"/>
      <c r="Q1793" s="162"/>
    </row>
    <row r="1794" spans="1:17" s="2" customFormat="1" ht="14.25">
      <c r="A1794" s="3"/>
      <c r="B1794" s="3"/>
      <c r="C1794" s="3"/>
      <c r="D1794" s="3"/>
      <c r="Q1794" s="162"/>
    </row>
    <row r="1795" spans="1:17" s="2" customFormat="1" ht="14.25">
      <c r="A1795" s="3"/>
      <c r="B1795" s="3"/>
      <c r="C1795" s="3"/>
      <c r="D1795" s="3"/>
      <c r="Q1795" s="162"/>
    </row>
    <row r="1796" spans="1:17" s="2" customFormat="1" ht="14.25">
      <c r="A1796" s="3"/>
      <c r="B1796" s="3"/>
      <c r="C1796" s="3"/>
      <c r="D1796" s="3"/>
      <c r="Q1796" s="162"/>
    </row>
    <row r="1797" spans="1:17" s="2" customFormat="1" ht="14.25">
      <c r="A1797" s="3"/>
      <c r="B1797" s="3"/>
      <c r="C1797" s="3"/>
      <c r="D1797" s="3"/>
      <c r="Q1797" s="162"/>
    </row>
    <row r="1798" spans="1:17" s="2" customFormat="1" ht="14.25">
      <c r="A1798" s="3"/>
      <c r="B1798" s="3"/>
      <c r="C1798" s="3"/>
      <c r="D1798" s="3"/>
      <c r="Q1798" s="162"/>
    </row>
    <row r="1799" spans="1:17" s="2" customFormat="1" ht="14.25">
      <c r="A1799" s="3"/>
      <c r="B1799" s="3"/>
      <c r="C1799" s="3"/>
      <c r="D1799" s="3"/>
      <c r="Q1799" s="162"/>
    </row>
    <row r="1800" spans="1:17" s="2" customFormat="1" ht="14.25">
      <c r="A1800" s="3"/>
      <c r="B1800" s="3"/>
      <c r="C1800" s="3"/>
      <c r="D1800" s="3"/>
      <c r="Q1800" s="162"/>
    </row>
    <row r="1801" spans="1:17" s="2" customFormat="1" ht="14.25">
      <c r="A1801" s="3"/>
      <c r="B1801" s="3"/>
      <c r="C1801" s="3"/>
      <c r="D1801" s="3"/>
      <c r="Q1801" s="162"/>
    </row>
    <row r="1802" spans="1:17" s="2" customFormat="1" ht="14.25">
      <c r="A1802" s="3"/>
      <c r="B1802" s="3"/>
      <c r="C1802" s="3"/>
      <c r="D1802" s="3"/>
      <c r="Q1802" s="162"/>
    </row>
    <row r="1803" spans="1:17" s="2" customFormat="1" ht="14.25">
      <c r="A1803" s="3"/>
      <c r="B1803" s="3"/>
      <c r="C1803" s="3"/>
      <c r="D1803" s="3"/>
      <c r="Q1803" s="162"/>
    </row>
    <row r="1804" spans="1:17" s="2" customFormat="1" ht="14.25">
      <c r="A1804" s="3"/>
      <c r="B1804" s="3"/>
      <c r="C1804" s="3"/>
      <c r="D1804" s="3"/>
      <c r="Q1804" s="162"/>
    </row>
    <row r="1805" spans="1:17" s="2" customFormat="1" ht="14.25">
      <c r="A1805" s="3"/>
      <c r="B1805" s="3"/>
      <c r="C1805" s="3"/>
      <c r="D1805" s="3"/>
      <c r="Q1805" s="162"/>
    </row>
    <row r="1806" spans="1:17" s="2" customFormat="1" ht="14.25">
      <c r="A1806" s="3"/>
      <c r="B1806" s="3"/>
      <c r="C1806" s="3"/>
      <c r="D1806" s="3"/>
      <c r="Q1806" s="162"/>
    </row>
    <row r="1807" spans="1:17" s="2" customFormat="1" ht="14.25">
      <c r="A1807" s="3"/>
      <c r="B1807" s="3"/>
      <c r="C1807" s="3"/>
      <c r="D1807" s="3"/>
      <c r="Q1807" s="162"/>
    </row>
    <row r="1808" spans="1:17" s="2" customFormat="1" ht="14.25">
      <c r="A1808" s="3"/>
      <c r="B1808" s="3"/>
      <c r="C1808" s="3"/>
      <c r="D1808" s="3"/>
      <c r="Q1808" s="162"/>
    </row>
    <row r="1809" spans="1:17" s="2" customFormat="1" ht="14.25">
      <c r="A1809" s="3"/>
      <c r="B1809" s="3"/>
      <c r="C1809" s="3"/>
      <c r="D1809" s="3"/>
      <c r="Q1809" s="162"/>
    </row>
    <row r="1810" spans="1:17" s="2" customFormat="1" ht="14.25">
      <c r="A1810" s="3"/>
      <c r="B1810" s="3"/>
      <c r="C1810" s="3"/>
      <c r="D1810" s="3"/>
      <c r="Q1810" s="162"/>
    </row>
    <row r="1811" spans="1:17" s="2" customFormat="1" ht="14.25">
      <c r="A1811" s="3"/>
      <c r="B1811" s="3"/>
      <c r="C1811" s="3"/>
      <c r="D1811" s="3"/>
      <c r="Q1811" s="162"/>
    </row>
    <row r="1812" spans="1:17" s="2" customFormat="1" ht="14.25">
      <c r="A1812" s="3"/>
      <c r="B1812" s="3"/>
      <c r="C1812" s="3"/>
      <c r="D1812" s="3"/>
      <c r="Q1812" s="162"/>
    </row>
    <row r="1813" spans="1:17" s="2" customFormat="1" ht="14.25">
      <c r="A1813" s="3"/>
      <c r="B1813" s="3"/>
      <c r="C1813" s="3"/>
      <c r="D1813" s="3"/>
      <c r="Q1813" s="162"/>
    </row>
    <row r="1814" spans="1:17" s="2" customFormat="1" ht="14.25">
      <c r="A1814" s="3"/>
      <c r="B1814" s="3"/>
      <c r="C1814" s="3"/>
      <c r="D1814" s="3"/>
      <c r="Q1814" s="162"/>
    </row>
    <row r="1815" spans="1:17" s="2" customFormat="1" ht="14.25">
      <c r="A1815" s="3"/>
      <c r="B1815" s="3"/>
      <c r="C1815" s="3"/>
      <c r="D1815" s="3"/>
      <c r="Q1815" s="162"/>
    </row>
    <row r="1816" spans="1:17" s="2" customFormat="1" ht="14.25">
      <c r="A1816" s="3"/>
      <c r="B1816" s="3"/>
      <c r="C1816" s="3"/>
      <c r="D1816" s="3"/>
      <c r="Q1816" s="162"/>
    </row>
    <row r="1817" spans="1:17" s="2" customFormat="1" ht="14.25">
      <c r="A1817" s="3"/>
      <c r="B1817" s="3"/>
      <c r="C1817" s="3"/>
      <c r="D1817" s="3"/>
      <c r="Q1817" s="162"/>
    </row>
    <row r="1818" spans="1:17" s="2" customFormat="1" ht="14.25">
      <c r="A1818" s="3"/>
      <c r="B1818" s="3"/>
      <c r="C1818" s="3"/>
      <c r="D1818" s="3"/>
      <c r="Q1818" s="162"/>
    </row>
    <row r="1819" spans="1:17" s="2" customFormat="1" ht="14.25">
      <c r="A1819" s="3"/>
      <c r="B1819" s="3"/>
      <c r="C1819" s="3"/>
      <c r="D1819" s="3"/>
      <c r="Q1819" s="162"/>
    </row>
    <row r="1820" spans="1:17" s="2" customFormat="1" ht="14.25">
      <c r="A1820" s="3"/>
      <c r="B1820" s="3"/>
      <c r="C1820" s="3"/>
      <c r="D1820" s="3"/>
      <c r="Q1820" s="162"/>
    </row>
    <row r="1821" spans="1:17" s="2" customFormat="1" ht="14.25">
      <c r="A1821" s="3"/>
      <c r="B1821" s="3"/>
      <c r="C1821" s="3"/>
      <c r="D1821" s="3"/>
      <c r="Q1821" s="162"/>
    </row>
    <row r="1822" spans="1:17" s="2" customFormat="1" ht="14.25">
      <c r="A1822" s="3"/>
      <c r="B1822" s="3"/>
      <c r="C1822" s="3"/>
      <c r="D1822" s="3"/>
      <c r="Q1822" s="162"/>
    </row>
    <row r="1823" spans="1:17" s="2" customFormat="1" ht="14.25">
      <c r="A1823" s="3"/>
      <c r="B1823" s="3"/>
      <c r="C1823" s="3"/>
      <c r="D1823" s="3"/>
      <c r="Q1823" s="162"/>
    </row>
    <row r="1824" spans="1:17" s="2" customFormat="1" ht="14.25">
      <c r="A1824" s="3"/>
      <c r="B1824" s="3"/>
      <c r="C1824" s="3"/>
      <c r="D1824" s="3"/>
      <c r="Q1824" s="162"/>
    </row>
    <row r="1825" spans="1:17" s="2" customFormat="1" ht="14.25">
      <c r="A1825" s="3"/>
      <c r="B1825" s="3"/>
      <c r="C1825" s="3"/>
      <c r="D1825" s="3"/>
      <c r="Q1825" s="162"/>
    </row>
    <row r="1826" spans="1:17" s="2" customFormat="1" ht="14.25">
      <c r="A1826" s="3"/>
      <c r="B1826" s="3"/>
      <c r="C1826" s="3"/>
      <c r="D1826" s="3"/>
      <c r="Q1826" s="162"/>
    </row>
    <row r="1827" spans="1:17" s="2" customFormat="1" ht="14.25">
      <c r="A1827" s="3"/>
      <c r="B1827" s="3"/>
      <c r="C1827" s="3"/>
      <c r="D1827" s="3"/>
      <c r="Q1827" s="162"/>
    </row>
    <row r="1828" spans="1:17" s="2" customFormat="1" ht="14.25">
      <c r="A1828" s="3"/>
      <c r="B1828" s="3"/>
      <c r="C1828" s="3"/>
      <c r="D1828" s="3"/>
      <c r="Q1828" s="162"/>
    </row>
    <row r="1829" spans="1:17" s="2" customFormat="1" ht="14.25">
      <c r="A1829" s="3"/>
      <c r="B1829" s="3"/>
      <c r="C1829" s="3"/>
      <c r="D1829" s="3"/>
      <c r="Q1829" s="162"/>
    </row>
    <row r="1830" spans="1:17" s="2" customFormat="1" ht="14.25">
      <c r="A1830" s="3"/>
      <c r="B1830" s="3"/>
      <c r="C1830" s="3"/>
      <c r="D1830" s="3"/>
      <c r="Q1830" s="162"/>
    </row>
    <row r="1831" spans="1:17" s="2" customFormat="1" ht="14.25">
      <c r="A1831" s="3"/>
      <c r="B1831" s="3"/>
      <c r="C1831" s="3"/>
      <c r="D1831" s="3"/>
      <c r="Q1831" s="162"/>
    </row>
    <row r="1832" spans="1:17" s="2" customFormat="1" ht="14.25">
      <c r="A1832" s="3"/>
      <c r="B1832" s="3"/>
      <c r="C1832" s="3"/>
      <c r="D1832" s="3"/>
      <c r="Q1832" s="162"/>
    </row>
    <row r="1833" spans="1:17" s="2" customFormat="1" ht="14.25">
      <c r="A1833" s="3"/>
      <c r="B1833" s="3"/>
      <c r="C1833" s="3"/>
      <c r="D1833" s="3"/>
      <c r="Q1833" s="162"/>
    </row>
    <row r="1834" spans="1:17" s="2" customFormat="1" ht="14.25">
      <c r="A1834" s="3"/>
      <c r="B1834" s="3"/>
      <c r="C1834" s="3"/>
      <c r="D1834" s="3"/>
      <c r="Q1834" s="162"/>
    </row>
    <row r="1835" spans="1:17" s="2" customFormat="1" ht="14.25">
      <c r="A1835" s="3"/>
      <c r="B1835" s="3"/>
      <c r="C1835" s="3"/>
      <c r="D1835" s="3"/>
      <c r="Q1835" s="162"/>
    </row>
    <row r="1836" spans="1:17" s="2" customFormat="1" ht="14.25">
      <c r="A1836" s="3"/>
      <c r="B1836" s="3"/>
      <c r="C1836" s="3"/>
      <c r="D1836" s="3"/>
      <c r="Q1836" s="162"/>
    </row>
    <row r="1837" spans="1:17" s="2" customFormat="1" ht="14.25">
      <c r="A1837" s="3"/>
      <c r="B1837" s="3"/>
      <c r="C1837" s="3"/>
      <c r="D1837" s="3"/>
      <c r="Q1837" s="162"/>
    </row>
    <row r="1838" spans="1:17" s="2" customFormat="1" ht="14.25">
      <c r="A1838" s="3"/>
      <c r="B1838" s="3"/>
      <c r="C1838" s="3"/>
      <c r="D1838" s="3"/>
      <c r="Q1838" s="162"/>
    </row>
    <row r="1839" spans="1:17" s="2" customFormat="1" ht="14.25">
      <c r="A1839" s="3"/>
      <c r="B1839" s="3"/>
      <c r="C1839" s="3"/>
      <c r="D1839" s="3"/>
      <c r="Q1839" s="162"/>
    </row>
    <row r="1840" spans="1:17" s="2" customFormat="1" ht="14.25">
      <c r="A1840" s="3"/>
      <c r="B1840" s="3"/>
      <c r="C1840" s="3"/>
      <c r="D1840" s="3"/>
      <c r="Q1840" s="162"/>
    </row>
    <row r="1841" spans="1:17" s="2" customFormat="1" ht="14.25">
      <c r="A1841" s="3"/>
      <c r="B1841" s="3"/>
      <c r="C1841" s="3"/>
      <c r="D1841" s="3"/>
      <c r="Q1841" s="162"/>
    </row>
    <row r="1842" spans="1:17" s="2" customFormat="1" ht="14.25">
      <c r="A1842" s="3"/>
      <c r="B1842" s="3"/>
      <c r="C1842" s="3"/>
      <c r="D1842" s="3"/>
      <c r="Q1842" s="162"/>
    </row>
    <row r="1843" spans="1:17" s="2" customFormat="1" ht="14.25">
      <c r="A1843" s="3"/>
      <c r="B1843" s="3"/>
      <c r="C1843" s="3"/>
      <c r="D1843" s="3"/>
      <c r="Q1843" s="162"/>
    </row>
    <row r="1844" spans="1:17" s="2" customFormat="1" ht="14.25">
      <c r="A1844" s="3"/>
      <c r="B1844" s="3"/>
      <c r="C1844" s="3"/>
      <c r="D1844" s="3"/>
      <c r="Q1844" s="162"/>
    </row>
    <row r="1845" spans="1:17" s="2" customFormat="1" ht="14.25">
      <c r="A1845" s="3"/>
      <c r="B1845" s="3"/>
      <c r="C1845" s="3"/>
      <c r="D1845" s="3"/>
      <c r="Q1845" s="162"/>
    </row>
    <row r="1846" spans="1:17" s="2" customFormat="1" ht="14.25">
      <c r="A1846" s="3"/>
      <c r="B1846" s="3"/>
      <c r="C1846" s="3"/>
      <c r="D1846" s="3"/>
      <c r="Q1846" s="162"/>
    </row>
    <row r="1847" spans="1:17" s="2" customFormat="1" ht="14.25">
      <c r="A1847" s="3"/>
      <c r="B1847" s="3"/>
      <c r="C1847" s="3"/>
      <c r="D1847" s="3"/>
      <c r="Q1847" s="162"/>
    </row>
    <row r="1848" spans="1:17" s="2" customFormat="1" ht="14.25">
      <c r="A1848" s="3"/>
      <c r="B1848" s="3"/>
      <c r="C1848" s="3"/>
      <c r="D1848" s="3"/>
      <c r="Q1848" s="162"/>
    </row>
    <row r="1849" spans="1:17" s="2" customFormat="1" ht="14.25">
      <c r="A1849" s="3"/>
      <c r="B1849" s="3"/>
      <c r="C1849" s="3"/>
      <c r="D1849" s="3"/>
      <c r="Q1849" s="162"/>
    </row>
    <row r="1850" spans="1:17" s="2" customFormat="1" ht="14.25">
      <c r="A1850" s="3"/>
      <c r="B1850" s="3"/>
      <c r="C1850" s="3"/>
      <c r="D1850" s="3"/>
      <c r="Q1850" s="162"/>
    </row>
    <row r="1851" spans="1:17" s="2" customFormat="1" ht="14.25">
      <c r="A1851" s="3"/>
      <c r="B1851" s="3"/>
      <c r="C1851" s="3"/>
      <c r="D1851" s="3"/>
      <c r="Q1851" s="162"/>
    </row>
    <row r="1852" spans="1:17" s="2" customFormat="1" ht="14.25">
      <c r="A1852" s="3"/>
      <c r="B1852" s="3"/>
      <c r="C1852" s="3"/>
      <c r="D1852" s="3"/>
      <c r="Q1852" s="162"/>
    </row>
    <row r="1853" spans="1:17" s="2" customFormat="1" ht="14.25">
      <c r="A1853" s="3"/>
      <c r="B1853" s="3"/>
      <c r="C1853" s="3"/>
      <c r="D1853" s="3"/>
      <c r="Q1853" s="162"/>
    </row>
    <row r="1854" spans="1:17" s="2" customFormat="1" ht="14.25">
      <c r="A1854" s="3"/>
      <c r="B1854" s="3"/>
      <c r="C1854" s="3"/>
      <c r="D1854" s="3"/>
      <c r="Q1854" s="162"/>
    </row>
    <row r="1855" spans="1:17" s="2" customFormat="1" ht="14.25">
      <c r="A1855" s="3"/>
      <c r="B1855" s="3"/>
      <c r="C1855" s="3"/>
      <c r="D1855" s="3"/>
      <c r="Q1855" s="162"/>
    </row>
    <row r="1856" spans="1:17" s="2" customFormat="1" ht="14.25">
      <c r="A1856" s="3"/>
      <c r="B1856" s="3"/>
      <c r="C1856" s="3"/>
      <c r="D1856" s="3"/>
      <c r="Q1856" s="162"/>
    </row>
    <row r="1857" spans="1:17" s="2" customFormat="1" ht="14.25">
      <c r="A1857" s="3"/>
      <c r="B1857" s="3"/>
      <c r="C1857" s="3"/>
      <c r="D1857" s="3"/>
      <c r="Q1857" s="162"/>
    </row>
    <row r="1858" spans="1:17" s="2" customFormat="1" ht="14.25">
      <c r="A1858" s="3"/>
      <c r="B1858" s="3"/>
      <c r="C1858" s="3"/>
      <c r="D1858" s="3"/>
      <c r="Q1858" s="162"/>
    </row>
    <row r="1859" spans="1:17" s="2" customFormat="1" ht="14.25">
      <c r="A1859" s="3"/>
      <c r="B1859" s="3"/>
      <c r="C1859" s="3"/>
      <c r="D1859" s="3"/>
      <c r="Q1859" s="162"/>
    </row>
    <row r="1860" spans="1:17" s="2" customFormat="1" ht="14.25">
      <c r="A1860" s="3"/>
      <c r="B1860" s="3"/>
      <c r="C1860" s="3"/>
      <c r="D1860" s="3"/>
      <c r="Q1860" s="162"/>
    </row>
    <row r="1861" spans="1:17" s="2" customFormat="1" ht="14.25">
      <c r="A1861" s="3"/>
      <c r="B1861" s="3"/>
      <c r="C1861" s="3"/>
      <c r="D1861" s="3"/>
      <c r="Q1861" s="162"/>
    </row>
    <row r="1862" spans="1:17" s="2" customFormat="1" ht="14.25">
      <c r="A1862" s="3"/>
      <c r="B1862" s="3"/>
      <c r="C1862" s="3"/>
      <c r="D1862" s="3"/>
      <c r="Q1862" s="162"/>
    </row>
    <row r="1863" spans="1:17" s="2" customFormat="1" ht="14.25">
      <c r="A1863" s="3"/>
      <c r="B1863" s="3"/>
      <c r="C1863" s="3"/>
      <c r="D1863" s="3"/>
      <c r="Q1863" s="162"/>
    </row>
    <row r="1864" spans="1:17" s="2" customFormat="1" ht="14.25">
      <c r="A1864" s="3"/>
      <c r="B1864" s="3"/>
      <c r="C1864" s="3"/>
      <c r="D1864" s="3"/>
      <c r="Q1864" s="162"/>
    </row>
    <row r="1865" spans="1:17" s="2" customFormat="1" ht="14.25">
      <c r="A1865" s="3"/>
      <c r="B1865" s="3"/>
      <c r="C1865" s="3"/>
      <c r="D1865" s="3"/>
      <c r="Q1865" s="162"/>
    </row>
    <row r="1866" spans="1:17" s="2" customFormat="1" ht="14.25">
      <c r="A1866" s="3"/>
      <c r="B1866" s="3"/>
      <c r="C1866" s="3"/>
      <c r="D1866" s="3"/>
      <c r="Q1866" s="162"/>
    </row>
    <row r="1867" spans="1:17" s="2" customFormat="1" ht="14.25">
      <c r="A1867" s="3"/>
      <c r="B1867" s="3"/>
      <c r="C1867" s="3"/>
      <c r="D1867" s="3"/>
      <c r="Q1867" s="162"/>
    </row>
    <row r="1868" spans="1:17" s="2" customFormat="1" ht="14.25">
      <c r="A1868" s="3"/>
      <c r="B1868" s="3"/>
      <c r="C1868" s="3"/>
      <c r="D1868" s="3"/>
      <c r="Q1868" s="162"/>
    </row>
    <row r="1869" spans="1:17" s="2" customFormat="1" ht="14.25">
      <c r="A1869" s="3"/>
      <c r="B1869" s="3"/>
      <c r="C1869" s="3"/>
      <c r="D1869" s="3"/>
      <c r="Q1869" s="162"/>
    </row>
    <row r="1870" spans="1:17" s="2" customFormat="1" ht="14.25">
      <c r="A1870" s="3"/>
      <c r="B1870" s="3"/>
      <c r="C1870" s="3"/>
      <c r="D1870" s="3"/>
      <c r="Q1870" s="162"/>
    </row>
    <row r="1871" spans="1:17" s="2" customFormat="1" ht="14.25">
      <c r="A1871" s="3"/>
      <c r="B1871" s="3"/>
      <c r="C1871" s="3"/>
      <c r="D1871" s="3"/>
      <c r="Q1871" s="162"/>
    </row>
    <row r="1872" spans="1:17" s="2" customFormat="1" ht="14.25">
      <c r="A1872" s="3"/>
      <c r="B1872" s="3"/>
      <c r="C1872" s="3"/>
      <c r="D1872" s="3"/>
      <c r="Q1872" s="162"/>
    </row>
    <row r="1873" spans="1:17" s="2" customFormat="1" ht="14.25">
      <c r="A1873" s="3"/>
      <c r="B1873" s="3"/>
      <c r="C1873" s="3"/>
      <c r="D1873" s="3"/>
      <c r="Q1873" s="162"/>
    </row>
    <row r="1874" spans="1:17" s="2" customFormat="1" ht="14.25">
      <c r="A1874" s="3"/>
      <c r="B1874" s="3"/>
      <c r="C1874" s="3"/>
      <c r="D1874" s="3"/>
      <c r="Q1874" s="162"/>
    </row>
    <row r="1875" spans="1:17" s="2" customFormat="1" ht="14.25">
      <c r="A1875" s="3"/>
      <c r="B1875" s="3"/>
      <c r="C1875" s="3"/>
      <c r="D1875" s="3"/>
      <c r="Q1875" s="162"/>
    </row>
    <row r="1876" spans="1:17" s="2" customFormat="1" ht="14.25">
      <c r="A1876" s="3"/>
      <c r="B1876" s="3"/>
      <c r="C1876" s="3"/>
      <c r="D1876" s="3"/>
      <c r="Q1876" s="162"/>
    </row>
    <row r="1877" spans="1:17" s="2" customFormat="1" ht="14.25">
      <c r="A1877" s="3"/>
      <c r="B1877" s="3"/>
      <c r="C1877" s="3"/>
      <c r="D1877" s="3"/>
      <c r="Q1877" s="162"/>
    </row>
    <row r="1878" spans="1:17" s="2" customFormat="1" ht="14.25">
      <c r="A1878" s="3"/>
      <c r="B1878" s="3"/>
      <c r="C1878" s="3"/>
      <c r="D1878" s="3"/>
      <c r="Q1878" s="162"/>
    </row>
    <row r="1879" spans="1:17" s="2" customFormat="1" ht="14.25">
      <c r="A1879" s="3"/>
      <c r="B1879" s="3"/>
      <c r="C1879" s="3"/>
      <c r="D1879" s="3"/>
      <c r="Q1879" s="162"/>
    </row>
    <row r="1880" spans="1:17" s="2" customFormat="1" ht="14.25">
      <c r="A1880" s="3"/>
      <c r="B1880" s="3"/>
      <c r="C1880" s="3"/>
      <c r="D1880" s="3"/>
      <c r="Q1880" s="162"/>
    </row>
    <row r="1881" spans="1:17" s="2" customFormat="1" ht="14.25">
      <c r="A1881" s="3"/>
      <c r="B1881" s="3"/>
      <c r="C1881" s="3"/>
      <c r="D1881" s="3"/>
      <c r="Q1881" s="162"/>
    </row>
    <row r="1882" spans="1:17" s="2" customFormat="1" ht="14.25">
      <c r="A1882" s="3"/>
      <c r="B1882" s="3"/>
      <c r="C1882" s="3"/>
      <c r="D1882" s="3"/>
      <c r="Q1882" s="162"/>
    </row>
    <row r="1883" spans="1:17" s="2" customFormat="1" ht="14.25">
      <c r="A1883" s="3"/>
      <c r="B1883" s="3"/>
      <c r="C1883" s="3"/>
      <c r="D1883" s="3"/>
      <c r="Q1883" s="162"/>
    </row>
    <row r="1884" spans="1:17" s="2" customFormat="1" ht="14.25">
      <c r="A1884" s="3"/>
      <c r="B1884" s="3"/>
      <c r="C1884" s="3"/>
      <c r="D1884" s="3"/>
      <c r="Q1884" s="162"/>
    </row>
    <row r="1885" spans="1:17" s="2" customFormat="1" ht="14.25">
      <c r="A1885" s="3"/>
      <c r="B1885" s="3"/>
      <c r="C1885" s="3"/>
      <c r="D1885" s="3"/>
      <c r="Q1885" s="162"/>
    </row>
    <row r="1886" spans="1:17" s="2" customFormat="1" ht="14.25">
      <c r="A1886" s="3"/>
      <c r="B1886" s="3"/>
      <c r="C1886" s="3"/>
      <c r="D1886" s="3"/>
      <c r="Q1886" s="162"/>
    </row>
    <row r="1887" spans="1:17" s="2" customFormat="1" ht="14.25">
      <c r="A1887" s="3"/>
      <c r="B1887" s="3"/>
      <c r="C1887" s="3"/>
      <c r="D1887" s="3"/>
      <c r="Q1887" s="162"/>
    </row>
  </sheetData>
  <sheetProtection sheet="1" objects="1" scenarios="1"/>
  <mergeCells count="199">
    <mergeCell ref="A202:D202"/>
    <mergeCell ref="A203:D203"/>
    <mergeCell ref="A15:D15"/>
    <mergeCell ref="A16:D16"/>
    <mergeCell ref="A23:D23"/>
    <mergeCell ref="A24:D24"/>
    <mergeCell ref="A18:D18"/>
    <mergeCell ref="A20:D20"/>
    <mergeCell ref="A21:D21"/>
    <mergeCell ref="A22:D22"/>
    <mergeCell ref="E2:G2"/>
    <mergeCell ref="E3:G3"/>
    <mergeCell ref="E1:G1"/>
    <mergeCell ref="A17:D17"/>
    <mergeCell ref="A9:D9"/>
    <mergeCell ref="A10:D10"/>
    <mergeCell ref="A11:D11"/>
    <mergeCell ref="A12:D12"/>
    <mergeCell ref="A8:D8"/>
    <mergeCell ref="A14:D14"/>
    <mergeCell ref="A32:D32"/>
    <mergeCell ref="A33:D33"/>
    <mergeCell ref="A34:D34"/>
    <mergeCell ref="A26:D26"/>
    <mergeCell ref="A27:D27"/>
    <mergeCell ref="A28:D28"/>
    <mergeCell ref="A29:D29"/>
    <mergeCell ref="A35:D35"/>
    <mergeCell ref="A36:D36"/>
    <mergeCell ref="A38:D38"/>
    <mergeCell ref="A39:D39"/>
    <mergeCell ref="A37:D37"/>
    <mergeCell ref="A40:D40"/>
    <mergeCell ref="A41:D41"/>
    <mergeCell ref="A42:D42"/>
    <mergeCell ref="A44:D44"/>
    <mergeCell ref="A43:D43"/>
    <mergeCell ref="A45:D45"/>
    <mergeCell ref="A46:D46"/>
    <mergeCell ref="A47:D47"/>
    <mergeCell ref="A48:D48"/>
    <mergeCell ref="A50:D50"/>
    <mergeCell ref="A51:D51"/>
    <mergeCell ref="A52:D52"/>
    <mergeCell ref="A53:D53"/>
    <mergeCell ref="A54:D54"/>
    <mergeCell ref="A56:D56"/>
    <mergeCell ref="A57:D57"/>
    <mergeCell ref="A58:D58"/>
    <mergeCell ref="A59:D59"/>
    <mergeCell ref="A60:D60"/>
    <mergeCell ref="A62:D62"/>
    <mergeCell ref="A63:D63"/>
    <mergeCell ref="A64:D64"/>
    <mergeCell ref="A65:D65"/>
    <mergeCell ref="A66:D66"/>
    <mergeCell ref="A68:D68"/>
    <mergeCell ref="A75:D75"/>
    <mergeCell ref="A76:D76"/>
    <mergeCell ref="A77:D77"/>
    <mergeCell ref="A69:D69"/>
    <mergeCell ref="A70:D70"/>
    <mergeCell ref="A71:D71"/>
    <mergeCell ref="A72:D72"/>
    <mergeCell ref="A86:D86"/>
    <mergeCell ref="A87:D87"/>
    <mergeCell ref="A78:D78"/>
    <mergeCell ref="A80:D80"/>
    <mergeCell ref="A81:D81"/>
    <mergeCell ref="A82:D82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5:D135"/>
    <mergeCell ref="A136:D136"/>
    <mergeCell ref="A134:D134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201:D201"/>
    <mergeCell ref="A197:D197"/>
    <mergeCell ref="A198:D198"/>
    <mergeCell ref="A199:D199"/>
    <mergeCell ref="A200:D200"/>
    <mergeCell ref="A49:D49"/>
    <mergeCell ref="A85:D85"/>
    <mergeCell ref="A79:D79"/>
    <mergeCell ref="A73:D73"/>
    <mergeCell ref="A55:D55"/>
    <mergeCell ref="A61:D61"/>
    <mergeCell ref="A67:D67"/>
    <mergeCell ref="A83:D83"/>
    <mergeCell ref="A84:D84"/>
    <mergeCell ref="A74:D74"/>
    <mergeCell ref="A13:D13"/>
    <mergeCell ref="A19:D19"/>
    <mergeCell ref="A25:D25"/>
    <mergeCell ref="A31:D31"/>
    <mergeCell ref="A30:D30"/>
  </mergeCells>
  <printOptions horizontalCentered="1" verticalCentered="1"/>
  <pageMargins left="0" right="0" top="0" bottom="0" header="0.5118110236220472" footer="0.5118110236220472"/>
  <pageSetup orientation="landscape" paperSize="8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="75" zoomScaleNormal="75" workbookViewId="0" topLeftCell="A1">
      <selection activeCell="B6" sqref="B6"/>
    </sheetView>
  </sheetViews>
  <sheetFormatPr defaultColWidth="8.796875" defaultRowHeight="15"/>
  <cols>
    <col min="1" max="1" width="3.8984375" style="141" customWidth="1"/>
    <col min="2" max="2" width="4.69921875" style="141" customWidth="1"/>
    <col min="3" max="3" width="4.19921875" style="141" customWidth="1"/>
    <col min="4" max="4" width="42.09765625" style="103" customWidth="1"/>
    <col min="5" max="5" width="12.19921875" style="142" customWidth="1"/>
    <col min="6" max="6" width="25.59765625" style="103" customWidth="1"/>
    <col min="7" max="7" width="15.09765625" style="103" customWidth="1"/>
    <col min="8" max="8" width="16.3984375" style="103" customWidth="1"/>
    <col min="9" max="9" width="27.09765625" style="103" customWidth="1"/>
    <col min="10" max="10" width="16.5" style="143" customWidth="1"/>
    <col min="11" max="11" width="12.59765625" style="91" customWidth="1"/>
    <col min="12" max="12" width="32.19921875" style="91" customWidth="1"/>
    <col min="13" max="16384" width="10.59765625" style="91" customWidth="1"/>
  </cols>
  <sheetData>
    <row r="1" spans="1:10" ht="40.5" customHeight="1">
      <c r="A1" s="88"/>
      <c r="B1" s="88"/>
      <c r="C1" s="88"/>
      <c r="D1" s="89" t="s">
        <v>59</v>
      </c>
      <c r="E1" s="90"/>
      <c r="F1" s="88"/>
      <c r="G1" s="88"/>
      <c r="H1" s="88"/>
      <c r="I1" s="88"/>
      <c r="J1" s="88"/>
    </row>
    <row r="2" spans="1:10" s="98" customFormat="1" ht="21" customHeight="1">
      <c r="A2" s="92" t="s">
        <v>60</v>
      </c>
      <c r="B2" s="93"/>
      <c r="C2" s="92"/>
      <c r="D2" s="93">
        <f ca="1">IF(ISBLANK(INDIRECT("記入用1!$F$6")),"",INDIRECT("記入用1!$F$6"))</f>
      </c>
      <c r="E2" s="94"/>
      <c r="F2" s="94"/>
      <c r="G2" s="94"/>
      <c r="H2" s="95"/>
      <c r="I2" s="96"/>
      <c r="J2" s="97" t="s">
        <v>12</v>
      </c>
    </row>
    <row r="3" spans="1:10" ht="31.5" customHeight="1">
      <c r="A3" s="99"/>
      <c r="B3" s="99"/>
      <c r="C3" s="99"/>
      <c r="D3" s="100"/>
      <c r="E3" s="101"/>
      <c r="F3" s="102" t="s">
        <v>61</v>
      </c>
      <c r="G3" s="102"/>
      <c r="J3" s="103"/>
    </row>
    <row r="4" spans="1:10" s="108" customFormat="1" ht="37.5" customHeight="1">
      <c r="A4" s="104"/>
      <c r="B4" s="105" t="s">
        <v>62</v>
      </c>
      <c r="C4" s="105" t="s">
        <v>43</v>
      </c>
      <c r="D4" s="105" t="s">
        <v>63</v>
      </c>
      <c r="E4" s="106" t="s">
        <v>64</v>
      </c>
      <c r="F4" s="105" t="s">
        <v>2</v>
      </c>
      <c r="G4" s="105" t="s">
        <v>0</v>
      </c>
      <c r="H4" s="105" t="s">
        <v>45</v>
      </c>
      <c r="I4" s="105" t="s">
        <v>47</v>
      </c>
      <c r="J4" s="107" t="s">
        <v>65</v>
      </c>
    </row>
    <row r="5" spans="1:10" s="112" customFormat="1" ht="27.75" customHeight="1">
      <c r="A5" s="109" t="s">
        <v>66</v>
      </c>
      <c r="B5" s="110"/>
      <c r="C5" s="110"/>
      <c r="D5" s="109"/>
      <c r="E5" s="109" t="s">
        <v>67</v>
      </c>
      <c r="F5" s="111"/>
      <c r="G5" s="111"/>
      <c r="H5" s="111"/>
      <c r="I5" s="111"/>
      <c r="J5" s="111"/>
    </row>
    <row r="6" spans="1:10" s="120" customFormat="1" ht="64.5" customHeight="1">
      <c r="A6" s="113">
        <v>1</v>
      </c>
      <c r="B6" s="114">
        <f ca="1">IF(ISBLANK(INDIRECT("記入用2!$e$8")),"",INDIRECT("記入用2!$e$8"))</f>
      </c>
      <c r="C6" s="115">
        <f ca="1">IF(ISBLANK(INDIRECT("記入用2!$f$8")),"",INDIRECT("記入用2!$f$8"))</f>
      </c>
      <c r="D6" s="116">
        <f ca="1">IF(ISBLANK(INDIRECT("記入用2!$G$8")),"",INDIRECT("記入用2!$G$8"))</f>
      </c>
      <c r="E6" s="117">
        <f ca="1">IF(INDIRECT("記入用2!$I$8")="","",INDIRECT("記入用2!$Q$8"))</f>
      </c>
      <c r="F6" s="118">
        <f ca="1">IF(ISBLANK(INDIRECT("記入用2!$K$8")),"",INDIRECT("記入用2!$K$8"))</f>
      </c>
      <c r="G6" s="116">
        <f ca="1">IF(ISBLANK(INDIRECT("記入用2!$L$8")),"",INDIRECT("記入用2!$L$8"))</f>
      </c>
      <c r="H6" s="116">
        <f ca="1">IF(ISBLANK(INDIRECT("記入用2!$M$8")),"",INDIRECT("記入用2!$M$8"))</f>
      </c>
      <c r="I6" s="116">
        <f ca="1">IF(ISBLANK(INDIRECT("記入用2!$n$8")),"",INDIRECT("記入用2!$n$8"))</f>
      </c>
      <c r="J6" s="119">
        <f ca="1">IF(ISBLANK(INDIRECT("記入用2!$o$8")),"",INDIRECT("記入用2!$o$8"))</f>
      </c>
    </row>
    <row r="7" spans="1:10" s="120" customFormat="1" ht="64.5" customHeight="1">
      <c r="A7" s="121">
        <v>2</v>
      </c>
      <c r="B7" s="122">
        <f ca="1">IF(ISBLANK(INDIRECT("記入用2!$e$9")),"",INDIRECT("記入用2!$e$9"))</f>
      </c>
      <c r="C7" s="122">
        <f ca="1">IF(ISBLANK(INDIRECT("記入用2!$f$9")),"",INDIRECT("記入用2!$f$9"))</f>
      </c>
      <c r="D7" s="123">
        <f ca="1">IF(ISBLANK(INDIRECT("記入用2!$G$9")),"",INDIRECT("記入用2!$G$9"))</f>
      </c>
      <c r="E7" s="124">
        <f ca="1">IF(INDIRECT("記入用2!$I$9")="","",INDIRECT("記入用2!$Q$9"))</f>
      </c>
      <c r="F7" s="123">
        <f ca="1">IF(ISBLANK(INDIRECT("記入用2!$K$9")),"",INDIRECT("記入用2!$K$9"))</f>
      </c>
      <c r="G7" s="123">
        <f ca="1">IF(ISBLANK(INDIRECT("記入用2!$L$9")),"",INDIRECT("記入用2!$L$9"))</f>
      </c>
      <c r="H7" s="123">
        <f ca="1">IF(ISBLANK(INDIRECT("記入用2!$M$9")),"",INDIRECT("記入用2!$M$9"))</f>
      </c>
      <c r="I7" s="123">
        <f ca="1">IF(ISBLANK(INDIRECT("記入用2!$n$9")),"",INDIRECT("記入用2!$n$9"))</f>
      </c>
      <c r="J7" s="125">
        <f ca="1">IF(ISBLANK(INDIRECT("記入用2!$o$9")),"",INDIRECT("記入用2!$o$9"))</f>
      </c>
    </row>
    <row r="8" spans="1:10" s="120" customFormat="1" ht="64.5" customHeight="1">
      <c r="A8" s="121">
        <v>3</v>
      </c>
      <c r="B8" s="122">
        <f ca="1">IF(ISBLANK(INDIRECT("記入用2!$e$10")),"",INDIRECT("記入用2!$e$10"))</f>
      </c>
      <c r="C8" s="122">
        <f ca="1">IF(ISBLANK(INDIRECT("記入用2!$f$10")),"",INDIRECT("記入用2!$f$10"))</f>
      </c>
      <c r="D8" s="123">
        <f ca="1">IF(ISBLANK(INDIRECT("記入用2!$G$10")),"",INDIRECT("記入用2!$G$10"))</f>
      </c>
      <c r="E8" s="124">
        <f ca="1">IF(INDIRECT("記入用2!$I$10")="","",INDIRECT("記入用2!$Q$10"))</f>
      </c>
      <c r="F8" s="123">
        <f ca="1">IF(ISBLANK(INDIRECT("記入用2!$K$10")),"",INDIRECT("記入用2!$K$10"))</f>
      </c>
      <c r="G8" s="123">
        <f ca="1">IF(ISBLANK(INDIRECT("記入用2!$L$10")),"",INDIRECT("記入用2!$L$10"))</f>
      </c>
      <c r="H8" s="123">
        <f ca="1">IF(ISBLANK(INDIRECT("記入用2!$M$10")),"",INDIRECT("記入用2!$M$10"))</f>
      </c>
      <c r="I8" s="123">
        <f ca="1">IF(ISBLANK(INDIRECT("記入用2!$n$10")),"",INDIRECT("記入用2!$n$10"))</f>
      </c>
      <c r="J8" s="125">
        <f ca="1">IF(ISBLANK(INDIRECT("記入用2!$o$10")),"",INDIRECT("記入用2!$o$10"))</f>
      </c>
    </row>
    <row r="9" spans="1:10" s="120" customFormat="1" ht="64.5" customHeight="1">
      <c r="A9" s="121">
        <v>4</v>
      </c>
      <c r="B9" s="122">
        <f ca="1">IF(ISBLANK(INDIRECT("記入用2!$e$11")),"",INDIRECT("記入用2!$e$11"))</f>
      </c>
      <c r="C9" s="122">
        <f ca="1">IF(ISBLANK(INDIRECT("記入用2!$f$11")),"",INDIRECT("記入用2!$f$11"))</f>
      </c>
      <c r="D9" s="123">
        <f ca="1">IF(ISBLANK(INDIRECT("記入用2!$G$11")),"",INDIRECT("記入用2!$G$11"))</f>
      </c>
      <c r="E9" s="124">
        <f ca="1">IF(INDIRECT("記入用2!$I$11")="","",INDIRECT("記入用2!$Q$11"))</f>
      </c>
      <c r="F9" s="123">
        <f ca="1">IF(ISBLANK(INDIRECT("記入用2!$K$11")),"",INDIRECT("記入用2!$K$11"))</f>
      </c>
      <c r="G9" s="123">
        <f ca="1">IF(ISBLANK(INDIRECT("記入用2!$L$11")),"",INDIRECT("記入用2!$L$11"))</f>
      </c>
      <c r="H9" s="123">
        <f ca="1">IF(ISBLANK(INDIRECT("記入用2!$M$11")),"",INDIRECT("記入用2!$M$11"))</f>
      </c>
      <c r="I9" s="123">
        <f ca="1">IF(ISBLANK(INDIRECT("記入用2!$n$11")),"",INDIRECT("記入用2!$n$11"))</f>
      </c>
      <c r="J9" s="125">
        <f ca="1">IF(ISBLANK(INDIRECT("記入用2!$o$11")),"",INDIRECT("記入用2!$o$11"))</f>
      </c>
    </row>
    <row r="10" spans="1:10" s="120" customFormat="1" ht="64.5" customHeight="1">
      <c r="A10" s="146">
        <v>5</v>
      </c>
      <c r="B10" s="122">
        <f ca="1">IF(ISBLANK(INDIRECT("記入用2!$e$12")),"",INDIRECT("記入用2!$e$12"))</f>
      </c>
      <c r="C10" s="122">
        <f ca="1">IF(ISBLANK(INDIRECT("記入用2!$f$12")),"",INDIRECT("記入用2!$f$12"))</f>
      </c>
      <c r="D10" s="123">
        <f ca="1">IF(ISBLANK(INDIRECT("記入用2!$G$12")),"",INDIRECT("記入用2!$G$12"))</f>
      </c>
      <c r="E10" s="124">
        <f ca="1">IF(INDIRECT("記入用2!$I$12")="","",INDIRECT("記入用2!$Q$12"))</f>
      </c>
      <c r="F10" s="123">
        <f ca="1">IF(ISBLANK(INDIRECT("記入用2!$K$12")),"",INDIRECT("記入用2!$K$12"))</f>
      </c>
      <c r="G10" s="123">
        <f ca="1">IF(ISBLANK(INDIRECT("記入用2!$L$12")),"",INDIRECT("記入用2!$L$12"))</f>
      </c>
      <c r="H10" s="123">
        <f ca="1">IF(ISBLANK(INDIRECT("記入用2!$M$12")),"",INDIRECT("記入用2!$M$12"))</f>
      </c>
      <c r="I10" s="123">
        <f ca="1">IF(ISBLANK(INDIRECT("記入用2!$n$12")),"",INDIRECT("記入用2!$n$12"))</f>
      </c>
      <c r="J10" s="125">
        <f ca="1">IF(ISBLANK(INDIRECT("記入用2!$o$12")),"",INDIRECT("記入用2!$o$12"))</f>
      </c>
    </row>
    <row r="11" spans="1:10" s="120" customFormat="1" ht="64.5" customHeight="1">
      <c r="A11" s="164" t="s">
        <v>300</v>
      </c>
      <c r="B11" s="127">
        <f ca="1">IF(ISBLANK(INDIRECT("記入用2!$e$13")),"",INDIRECT("記入用2!$e$13"))</f>
      </c>
      <c r="C11" s="127">
        <f ca="1">IF(ISBLANK(INDIRECT("記入用2!$f$13")),"",INDIRECT("記入用2!$f$13"))</f>
      </c>
      <c r="D11" s="128">
        <f ca="1">IF(ISBLANK(INDIRECT("記入用2!$G$13")),"",INDIRECT("記入用2!$G$13"))</f>
      </c>
      <c r="E11" s="129">
        <f ca="1">IF(INDIRECT("記入用2!$I$13")="","",INDIRECT("記入用2!$Q$13"))</f>
      </c>
      <c r="F11" s="128">
        <f ca="1">IF(ISBLANK(INDIRECT("記入用2!$K$13")),"",INDIRECT("記入用2!$K$13"))</f>
      </c>
      <c r="G11" s="128">
        <f ca="1">IF(ISBLANK(INDIRECT("記入用2!$L$13")),"",INDIRECT("記入用2!$L$13"))</f>
      </c>
      <c r="H11" s="128">
        <f ca="1">IF(ISBLANK(INDIRECT("記入用2!$M$13")),"",INDIRECT("記入用2!$M$13"))</f>
      </c>
      <c r="I11" s="128">
        <f ca="1">IF(ISBLANK(INDIRECT("記入用2!$n$13")),"",INDIRECT("記入用2!$n$13"))</f>
      </c>
      <c r="J11" s="130">
        <f ca="1">IF(ISBLANK(INDIRECT("記入用2!$o$13")),"",INDIRECT("記入用2!$o$13"))</f>
      </c>
    </row>
    <row r="12" spans="1:10" s="112" customFormat="1" ht="27.75" customHeight="1">
      <c r="A12" s="131" t="s">
        <v>66</v>
      </c>
      <c r="E12" s="131" t="s">
        <v>68</v>
      </c>
      <c r="F12" s="132"/>
      <c r="G12" s="132"/>
      <c r="H12" s="132"/>
      <c r="I12" s="132"/>
      <c r="J12" s="132"/>
    </row>
    <row r="13" spans="1:10" s="120" customFormat="1" ht="64.5" customHeight="1">
      <c r="A13" s="113">
        <v>1</v>
      </c>
      <c r="B13" s="115">
        <f ca="1">IF(ISBLANK(INDIRECT("記入用2!$e$14")),"",INDIRECT("記入用2!$e$14"))</f>
      </c>
      <c r="C13" s="115">
        <f ca="1">IF(ISBLANK(INDIRECT("記入用2!$f$14")),"",INDIRECT("記入用2!$f$14"))</f>
      </c>
      <c r="D13" s="116">
        <f ca="1">IF(ISBLANK(INDIRECT("記入用2!$G$14")),"",INDIRECT("記入用2!$G$14"))</f>
      </c>
      <c r="E13" s="117">
        <f ca="1">IF(INDIRECT("記入用2!$I$14")="","",INDIRECT("記入用2!$Q$14"))</f>
      </c>
      <c r="F13" s="118">
        <f ca="1">IF(ISBLANK(INDIRECT("記入用2!$K$14")),"",INDIRECT("記入用2!$K$14"))</f>
      </c>
      <c r="G13" s="116">
        <f ca="1">IF(ISBLANK(INDIRECT("記入用2!$L$14")),"",INDIRECT("記入用2!$L$14"))</f>
      </c>
      <c r="H13" s="116">
        <f ca="1">IF(ISBLANK(INDIRECT("記入用2!$M$14")),"",INDIRECT("記入用2!$M$14"))</f>
      </c>
      <c r="I13" s="116">
        <f ca="1">IF(ISBLANK(INDIRECT("記入用2!$n$14")),"",INDIRECT("記入用2!$n$14"))</f>
      </c>
      <c r="J13" s="119">
        <f ca="1">IF(ISBLANK(INDIRECT("記入用2!$o$14")),"",INDIRECT("記入用2!$o$14"))</f>
      </c>
    </row>
    <row r="14" spans="1:10" s="120" customFormat="1" ht="64.5" customHeight="1">
      <c r="A14" s="121">
        <v>2</v>
      </c>
      <c r="B14" s="122">
        <f ca="1">IF(ISBLANK(INDIRECT("記入用2!$e$15")),"",INDIRECT("記入用2!$e$15"))</f>
      </c>
      <c r="C14" s="122">
        <f ca="1">IF(ISBLANK(INDIRECT("記入用2!$f$15")),"",INDIRECT("記入用2!$f$15"))</f>
      </c>
      <c r="D14" s="123">
        <f ca="1">IF(ISBLANK(INDIRECT("記入用2!$G$15")),"",INDIRECT("記入用2!$G$15"))</f>
      </c>
      <c r="E14" s="124">
        <f ca="1">IF(INDIRECT("記入用2!$I$15")="","",INDIRECT("記入用2!$Q$15"))</f>
      </c>
      <c r="F14" s="123">
        <f ca="1">IF(ISBLANK(INDIRECT("記入用2!$K$15")),"",INDIRECT("記入用2!$K$15"))</f>
      </c>
      <c r="G14" s="123">
        <f ca="1">IF(ISBLANK(INDIRECT("記入用2!$L$15")),"",INDIRECT("記入用2!$L$15"))</f>
      </c>
      <c r="H14" s="123">
        <f ca="1">IF(ISBLANK(INDIRECT("記入用2!$M$15")),"",INDIRECT("記入用2!$M$15"))</f>
      </c>
      <c r="I14" s="123">
        <f ca="1">IF(ISBLANK(INDIRECT("記入用2!$n$15")),"",INDIRECT("記入用2!$n$15"))</f>
      </c>
      <c r="J14" s="125">
        <f ca="1">IF(ISBLANK(INDIRECT("記入用2!$o$15")),"",INDIRECT("記入用2!$o$15"))</f>
      </c>
    </row>
    <row r="15" spans="1:10" s="120" customFormat="1" ht="64.5" customHeight="1">
      <c r="A15" s="121">
        <v>3</v>
      </c>
      <c r="B15" s="122">
        <f ca="1">IF(ISBLANK(INDIRECT("記入用2!$e$16")),"",INDIRECT("記入用2!$e$16"))</f>
      </c>
      <c r="C15" s="122">
        <f ca="1">IF(ISBLANK(INDIRECT("記入用2!$f$16")),"",INDIRECT("記入用2!$f$16"))</f>
      </c>
      <c r="D15" s="123">
        <f ca="1">IF(ISBLANK(INDIRECT("記入用2!$G$16")),"",INDIRECT("記入用2!$G$16"))</f>
      </c>
      <c r="E15" s="124">
        <f ca="1">IF(INDIRECT("記入用2!$I$16")="","",INDIRECT("記入用2!$Q$16"))</f>
      </c>
      <c r="F15" s="123">
        <f ca="1">IF(ISBLANK(INDIRECT("記入用2!$K$16")),"",INDIRECT("記入用2!$K$16"))</f>
      </c>
      <c r="G15" s="123">
        <f ca="1">IF(ISBLANK(INDIRECT("記入用2!$L$16")),"",INDIRECT("記入用2!$L$16"))</f>
      </c>
      <c r="H15" s="123">
        <f ca="1">IF(ISBLANK(INDIRECT("記入用2!$M$16")),"",INDIRECT("記入用2!$M$16"))</f>
      </c>
      <c r="I15" s="123">
        <f ca="1">IF(ISBLANK(INDIRECT("記入用2!$n$16")),"",INDIRECT("記入用2!$n$16"))</f>
      </c>
      <c r="J15" s="125">
        <f ca="1">IF(ISBLANK(INDIRECT("記入用2!$o$16")),"",INDIRECT("記入用2!$o$16"))</f>
      </c>
    </row>
    <row r="16" spans="1:10" s="120" customFormat="1" ht="64.5" customHeight="1">
      <c r="A16" s="121">
        <v>4</v>
      </c>
      <c r="B16" s="122">
        <f ca="1">IF(ISBLANK(INDIRECT("記入用2!$e$17")),"",INDIRECT("記入用2!$e$17"))</f>
      </c>
      <c r="C16" s="122">
        <f ca="1">IF(ISBLANK(INDIRECT("記入用2!$f$17")),"",INDIRECT("記入用2!$f$17"))</f>
      </c>
      <c r="D16" s="123">
        <f ca="1">IF(ISBLANK(INDIRECT("記入用2!$G$17")),"",INDIRECT("記入用2!$G$17"))</f>
      </c>
      <c r="E16" s="124">
        <f ca="1">IF(INDIRECT("記入用2!$I$17")="","",INDIRECT("記入用2!$Q$17"))</f>
      </c>
      <c r="F16" s="123">
        <f ca="1">IF(ISBLANK(INDIRECT("記入用2!$K$17")),"",INDIRECT("記入用2!$K$17"))</f>
      </c>
      <c r="G16" s="123">
        <f ca="1">IF(ISBLANK(INDIRECT("記入用2!$L$17")),"",INDIRECT("記入用2!$L$17"))</f>
      </c>
      <c r="H16" s="123">
        <f ca="1">IF(ISBLANK(INDIRECT("記入用2!$M$17")),"",INDIRECT("記入用2!$M$17"))</f>
      </c>
      <c r="I16" s="123">
        <f ca="1">IF(ISBLANK(INDIRECT("記入用2!$n$17")),"",INDIRECT("記入用2!$n$17"))</f>
      </c>
      <c r="J16" s="125">
        <f ca="1">IF(ISBLANK(INDIRECT("記入用2!$o$17")),"",INDIRECT("記入用2!$o$17"))</f>
      </c>
    </row>
    <row r="17" spans="1:10" s="120" customFormat="1" ht="64.5" customHeight="1">
      <c r="A17" s="146">
        <v>5</v>
      </c>
      <c r="B17" s="147">
        <f ca="1">IF(ISBLANK(INDIRECT("記入用2!$e$18")),"",INDIRECT("記入用2!$e$18"))</f>
      </c>
      <c r="C17" s="147">
        <f ca="1">IF(ISBLANK(INDIRECT("記入用2!$f$18")),"",INDIRECT("記入用2!$f$18"))</f>
      </c>
      <c r="D17" s="148">
        <f ca="1">IF(ISBLANK(INDIRECT("記入用2!$G$18")),"",INDIRECT("記入用2!$G$18"))</f>
      </c>
      <c r="E17" s="149">
        <f ca="1">IF(INDIRECT("記入用2!$I$18")="","",INDIRECT("記入用2!$Q$18"))</f>
      </c>
      <c r="F17" s="148">
        <f ca="1">IF(ISBLANK(INDIRECT("記入用2!$K$18")),"",INDIRECT("記入用2!$K$18"))</f>
      </c>
      <c r="G17" s="148">
        <f ca="1">IF(ISBLANK(INDIRECT("記入用2!$L$18")),"",INDIRECT("記入用2!$L$18"))</f>
      </c>
      <c r="H17" s="148">
        <f ca="1">IF(ISBLANK(INDIRECT("記入用2!$M$18")),"",INDIRECT("記入用2!$M$18"))</f>
      </c>
      <c r="I17" s="148">
        <f ca="1">IF(ISBLANK(INDIRECT("記入用2!$n$18")),"",INDIRECT("記入用2!$n$18"))</f>
      </c>
      <c r="J17" s="150">
        <f ca="1">IF(ISBLANK(INDIRECT("記入用2!$o$18")),"",INDIRECT("記入用2!$o$18"))</f>
      </c>
    </row>
    <row r="18" spans="1:10" s="120" customFormat="1" ht="64.5" customHeight="1">
      <c r="A18" s="164" t="s">
        <v>300</v>
      </c>
      <c r="B18" s="127">
        <f ca="1">IF(ISBLANK(INDIRECT("記入用2!$e$19")),"",INDIRECT("記入用2!$e$19"))</f>
      </c>
      <c r="C18" s="127">
        <f ca="1">IF(ISBLANK(INDIRECT("記入用2!$f$19")),"",INDIRECT("記入用2!$f$19"))</f>
      </c>
      <c r="D18" s="128">
        <f ca="1">IF(ISBLANK(INDIRECT("記入用2!$G$19")),"",INDIRECT("記入用2!$G$19"))</f>
      </c>
      <c r="E18" s="129">
        <f ca="1">IF(INDIRECT("記入用2!$I$19")="","",INDIRECT("記入用2!$Q$19"))</f>
      </c>
      <c r="F18" s="128">
        <f ca="1">IF(ISBLANK(INDIRECT("記入用2!$K$19")),"",INDIRECT("記入用2!$K$19"))</f>
      </c>
      <c r="G18" s="128">
        <f ca="1">IF(ISBLANK(INDIRECT("記入用2!$L$19")),"",INDIRECT("記入用2!$L$19"))</f>
      </c>
      <c r="H18" s="128">
        <f ca="1">IF(ISBLANK(INDIRECT("記入用2!$M$19")),"",INDIRECT("記入用2!$M$19"))</f>
      </c>
      <c r="I18" s="128">
        <f ca="1">IF(ISBLANK(INDIRECT("記入用2!$n$19")),"",INDIRECT("記入用2!$n$19"))</f>
      </c>
      <c r="J18" s="130">
        <f ca="1">IF(ISBLANK(INDIRECT("記入用2!$o$19")),"",INDIRECT("記入用2!$o$19"))</f>
      </c>
    </row>
    <row r="19" spans="1:10" s="98" customFormat="1" ht="27.75" customHeight="1">
      <c r="A19" s="131" t="s">
        <v>66</v>
      </c>
      <c r="B19" s="133"/>
      <c r="C19" s="134"/>
      <c r="E19" s="131" t="s">
        <v>69</v>
      </c>
      <c r="F19" s="132"/>
      <c r="G19" s="132"/>
      <c r="H19" s="132"/>
      <c r="I19" s="132"/>
      <c r="J19" s="132"/>
    </row>
    <row r="20" spans="1:10" s="120" customFormat="1" ht="64.5" customHeight="1">
      <c r="A20" s="113">
        <v>1</v>
      </c>
      <c r="B20" s="115">
        <f ca="1">IF(ISBLANK(INDIRECT("記入用2!$e$20")),"",INDIRECT("記入用2!$e$20"))</f>
      </c>
      <c r="C20" s="115">
        <f ca="1">IF(ISBLANK(INDIRECT("記入用2!$f$20")),"",INDIRECT("記入用2!$f$20"))</f>
      </c>
      <c r="D20" s="116">
        <f ca="1">IF(ISBLANK(INDIRECT("記入用2!$G$20")),"",INDIRECT("記入用2!$G$20"))</f>
      </c>
      <c r="E20" s="117">
        <f ca="1">IF(INDIRECT("記入用2!$I$20")="","",INDIRECT("記入用2!$Q$20"))</f>
      </c>
      <c r="F20" s="118">
        <f ca="1">IF(ISBLANK(INDIRECT("記入用2!$K$20")),"",INDIRECT("記入用2!$K$20"))</f>
      </c>
      <c r="G20" s="116">
        <f ca="1">IF(ISBLANK(INDIRECT("記入用2!$L$20")),"",INDIRECT("記入用2!$L$20"))</f>
      </c>
      <c r="H20" s="116">
        <f ca="1">IF(ISBLANK(INDIRECT("記入用2!$M$20")),"",INDIRECT("記入用2!$M$20"))</f>
      </c>
      <c r="I20" s="116">
        <f ca="1">IF(ISBLANK(INDIRECT("記入用2!$n$20")),"",INDIRECT("記入用2!$n$20"))</f>
      </c>
      <c r="J20" s="119">
        <f ca="1">IF(ISBLANK(INDIRECT("記入用2!$o$20")),"",INDIRECT("記入用2!$o$20"))</f>
      </c>
    </row>
    <row r="21" spans="1:10" s="120" customFormat="1" ht="64.5" customHeight="1">
      <c r="A21" s="121">
        <v>2</v>
      </c>
      <c r="B21" s="122">
        <f ca="1">IF(ISBLANK(INDIRECT("記入用2!$e$21")),"",INDIRECT("記入用2!$e$21"))</f>
      </c>
      <c r="C21" s="122">
        <f ca="1">IF(ISBLANK(INDIRECT("記入用2!$f$21")),"",INDIRECT("記入用2!$f$21"))</f>
      </c>
      <c r="D21" s="123">
        <f ca="1">IF(ISBLANK(INDIRECT("記入用2!$G$21")),"",INDIRECT("記入用2!$G$21"))</f>
      </c>
      <c r="E21" s="124">
        <f ca="1">IF(INDIRECT("記入用2!$I$21")="","",INDIRECT("記入用2!$Q$21"))</f>
      </c>
      <c r="F21" s="123">
        <f ca="1">IF(ISBLANK(INDIRECT("記入用2!$K$21")),"",INDIRECT("記入用2!$K$21"))</f>
      </c>
      <c r="G21" s="123">
        <f ca="1">IF(ISBLANK(INDIRECT("記入用2!$L$21")),"",INDIRECT("記入用2!$L$21"))</f>
      </c>
      <c r="H21" s="123">
        <f ca="1">IF(ISBLANK(INDIRECT("記入用2!$M$21")),"",INDIRECT("記入用2!$M$21"))</f>
      </c>
      <c r="I21" s="123">
        <f ca="1">IF(ISBLANK(INDIRECT("記入用2!$n$21")),"",INDIRECT("記入用2!$n$21"))</f>
      </c>
      <c r="J21" s="125">
        <f ca="1">IF(ISBLANK(INDIRECT("記入用2!$o$21")),"",INDIRECT("記入用2!$o$21"))</f>
      </c>
    </row>
    <row r="22" spans="1:10" s="120" customFormat="1" ht="64.5" customHeight="1">
      <c r="A22" s="121">
        <v>3</v>
      </c>
      <c r="B22" s="122">
        <f ca="1">IF(ISBLANK(INDIRECT("記入用2!$e$22")),"",INDIRECT("記入用2!$e$22"))</f>
      </c>
      <c r="C22" s="122">
        <f ca="1">IF(ISBLANK(INDIRECT("記入用2!$f$22")),"",INDIRECT("記入用2!$f$22"))</f>
      </c>
      <c r="D22" s="123">
        <f ca="1">IF(ISBLANK(INDIRECT("記入用2!$G$22")),"",INDIRECT("記入用2!$G$22"))</f>
      </c>
      <c r="E22" s="124">
        <f ca="1">IF(INDIRECT("記入用2!$I$22")="","",INDIRECT("記入用2!$Q$22"))</f>
      </c>
      <c r="F22" s="123">
        <f ca="1">IF(ISBLANK(INDIRECT("記入用2!$K$22")),"",INDIRECT("記入用2!$K$22"))</f>
      </c>
      <c r="G22" s="123">
        <f ca="1">IF(ISBLANK(INDIRECT("記入用2!$L$22")),"",INDIRECT("記入用2!$L$22"))</f>
      </c>
      <c r="H22" s="123">
        <f ca="1">IF(ISBLANK(INDIRECT("記入用2!$M$22")),"",INDIRECT("記入用2!$M$22"))</f>
      </c>
      <c r="I22" s="123">
        <f ca="1">IF(ISBLANK(INDIRECT("記入用2!$n$22")),"",INDIRECT("記入用2!$n$22"))</f>
      </c>
      <c r="J22" s="125">
        <f ca="1">IF(ISBLANK(INDIRECT("記入用2!$o$22")),"",INDIRECT("記入用2!$o$22"))</f>
      </c>
    </row>
    <row r="23" spans="1:10" s="120" customFormat="1" ht="64.5" customHeight="1">
      <c r="A23" s="121">
        <v>4</v>
      </c>
      <c r="B23" s="122">
        <f ca="1">IF(ISBLANK(INDIRECT("記入用2!$e$23")),"",INDIRECT("記入用2!$e$23"))</f>
      </c>
      <c r="C23" s="122">
        <f ca="1">IF(ISBLANK(INDIRECT("記入用2!$f$23")),"",INDIRECT("記入用2!$f$23"))</f>
      </c>
      <c r="D23" s="123">
        <f ca="1">IF(ISBLANK(INDIRECT("記入用2!$G$23")),"",INDIRECT("記入用2!$G$23"))</f>
      </c>
      <c r="E23" s="124">
        <f ca="1">IF(INDIRECT("記入用2!$I$23")="","",INDIRECT("記入用2!$Q$23"))</f>
      </c>
      <c r="F23" s="123">
        <f ca="1">IF(ISBLANK(INDIRECT("記入用2!$K$23")),"",INDIRECT("記入用2!$K$23"))</f>
      </c>
      <c r="G23" s="123">
        <f ca="1">IF(ISBLANK(INDIRECT("記入用2!$L$23")),"",INDIRECT("記入用2!$L$23"))</f>
      </c>
      <c r="H23" s="123">
        <f ca="1">IF(ISBLANK(INDIRECT("記入用2!$M$23")),"",INDIRECT("記入用2!$M$23"))</f>
      </c>
      <c r="I23" s="123">
        <f ca="1">IF(ISBLANK(INDIRECT("記入用2!$n$23")),"",INDIRECT("記入用2!$n$23"))</f>
      </c>
      <c r="J23" s="125">
        <f ca="1">IF(ISBLANK(INDIRECT("記入用2!$o$23")),"",INDIRECT("記入用2!$o$23"))</f>
      </c>
    </row>
    <row r="24" spans="1:10" s="120" customFormat="1" ht="64.5" customHeight="1">
      <c r="A24" s="146">
        <v>5</v>
      </c>
      <c r="B24" s="147">
        <f ca="1">IF(ISBLANK(INDIRECT("記入用2!$e$24")),"",INDIRECT("記入用2!$e$24"))</f>
      </c>
      <c r="C24" s="147">
        <f ca="1">IF(ISBLANK(INDIRECT("記入用2!$f$24")),"",INDIRECT("記入用2!$f$24"))</f>
      </c>
      <c r="D24" s="148">
        <f ca="1">IF(ISBLANK(INDIRECT("記入用2!$G$24")),"",INDIRECT("記入用2!$G$24"))</f>
      </c>
      <c r="E24" s="149">
        <f ca="1">IF(INDIRECT("記入用2!$I$24")="","",INDIRECT("記入用2!$Q$24"))</f>
      </c>
      <c r="F24" s="148">
        <f ca="1">IF(ISBLANK(INDIRECT("記入用2!$K$24")),"",INDIRECT("記入用2!$K$24"))</f>
      </c>
      <c r="G24" s="148">
        <f ca="1">IF(ISBLANK(INDIRECT("記入用2!$L$24")),"",INDIRECT("記入用2!$L$24"))</f>
      </c>
      <c r="H24" s="148">
        <f ca="1">IF(ISBLANK(INDIRECT("記入用2!$M$24")),"",INDIRECT("記入用2!$M$24"))</f>
      </c>
      <c r="I24" s="148">
        <f ca="1">IF(ISBLANK(INDIRECT("記入用2!$n$24")),"",INDIRECT("記入用2!$n$24"))</f>
      </c>
      <c r="J24" s="150">
        <f ca="1">IF(ISBLANK(INDIRECT("記入用2!$o$24")),"",INDIRECT("記入用2!$o$24"))</f>
      </c>
    </row>
    <row r="25" spans="1:10" s="120" customFormat="1" ht="64.5" customHeight="1">
      <c r="A25" s="164" t="s">
        <v>300</v>
      </c>
      <c r="B25" s="127">
        <f ca="1">IF(ISBLANK(INDIRECT("記入用2!$e$25")),"",INDIRECT("記入用2!$e$25"))</f>
      </c>
      <c r="C25" s="127">
        <f ca="1">IF(ISBLANK(INDIRECT("記入用2!$f$25")),"",INDIRECT("記入用2!$f$25"))</f>
      </c>
      <c r="D25" s="128">
        <f ca="1">IF(ISBLANK(INDIRECT("記入用2!$G$25")),"",INDIRECT("記入用2!$G$25"))</f>
      </c>
      <c r="E25" s="129">
        <f ca="1">IF(INDIRECT("記入用2!$I$25")="","",INDIRECT("記入用2!$Q$25"))</f>
      </c>
      <c r="F25" s="128">
        <f ca="1">IF(ISBLANK(INDIRECT("記入用2!$K$25")),"",INDIRECT("記入用2!$K$25"))</f>
      </c>
      <c r="G25" s="128">
        <f ca="1">IF(ISBLANK(INDIRECT("記入用2!$L$25")),"",INDIRECT("記入用2!$L$25"))</f>
      </c>
      <c r="H25" s="128">
        <f ca="1">IF(ISBLANK(INDIRECT("記入用2!$M$25")),"",INDIRECT("記入用2!$M$25"))</f>
      </c>
      <c r="I25" s="128">
        <f ca="1">IF(ISBLANK(INDIRECT("記入用2!$n$25")),"",INDIRECT("記入用2!$n$25"))</f>
      </c>
      <c r="J25" s="130">
        <f ca="1">IF(ISBLANK(INDIRECT("記入用2!$o$25")),"",INDIRECT("記入用2!$o$25"))</f>
      </c>
    </row>
    <row r="26" spans="1:10" s="112" customFormat="1" ht="27.75" customHeight="1">
      <c r="A26" s="131" t="s">
        <v>66</v>
      </c>
      <c r="E26" s="131" t="s">
        <v>70</v>
      </c>
      <c r="F26" s="132"/>
      <c r="G26" s="132"/>
      <c r="H26" s="132"/>
      <c r="I26" s="132"/>
      <c r="J26" s="132"/>
    </row>
    <row r="27" spans="1:10" s="120" customFormat="1" ht="64.5" customHeight="1">
      <c r="A27" s="113">
        <v>1</v>
      </c>
      <c r="B27" s="115">
        <f ca="1">IF(ISBLANK(INDIRECT("記入用2!$e$26")),"",INDIRECT("記入用2!$e$26"))</f>
      </c>
      <c r="C27" s="115">
        <f ca="1">IF(ISBLANK(INDIRECT("記入用2!$f$26")),"",INDIRECT("記入用2!$f$26"))</f>
      </c>
      <c r="D27" s="116">
        <f ca="1">IF(ISBLANK(INDIRECT("記入用2!$G$26")),"",INDIRECT("記入用2!$G$26"))</f>
      </c>
      <c r="E27" s="117">
        <f ca="1">IF(INDIRECT("記入用2!$I$26")="","",INDIRECT("記入用2!$Q$26"))</f>
      </c>
      <c r="F27" s="118">
        <f ca="1">IF(ISBLANK(INDIRECT("記入用2!$K$26")),"",INDIRECT("記入用2!$K$26"))</f>
      </c>
      <c r="G27" s="116">
        <f ca="1">IF(ISBLANK(INDIRECT("記入用2!$L$26")),"",INDIRECT("記入用2!$L$26"))</f>
      </c>
      <c r="H27" s="116">
        <f ca="1">IF(ISBLANK(INDIRECT("記入用2!$M$26")),"",INDIRECT("記入用2!$M$26"))</f>
      </c>
      <c r="I27" s="116">
        <f ca="1">IF(ISBLANK(INDIRECT("記入用2!$n$26")),"",INDIRECT("記入用2!$n$26"))</f>
      </c>
      <c r="J27" s="119">
        <f ca="1">IF(ISBLANK(INDIRECT("記入用2!$o$26")),"",INDIRECT("記入用2!$o$26"))</f>
      </c>
    </row>
    <row r="28" spans="1:10" s="120" customFormat="1" ht="64.5" customHeight="1">
      <c r="A28" s="121">
        <v>2</v>
      </c>
      <c r="B28" s="122">
        <f ca="1">IF(ISBLANK(INDIRECT("記入用2!$e$27")),"",INDIRECT("記入用2!$e$27"))</f>
      </c>
      <c r="C28" s="122">
        <f ca="1">IF(ISBLANK(INDIRECT("記入用2!$f$27")),"",INDIRECT("記入用2!$f$27"))</f>
      </c>
      <c r="D28" s="123">
        <f ca="1">IF(ISBLANK(INDIRECT("記入用2!$G$27")),"",INDIRECT("記入用2!$G$27"))</f>
      </c>
      <c r="E28" s="124">
        <f ca="1">IF(INDIRECT("記入用2!$I$27")="","",INDIRECT("記入用2!$Q$27"))</f>
      </c>
      <c r="F28" s="123">
        <f ca="1">IF(ISBLANK(INDIRECT("記入用2!$K$27")),"",INDIRECT("記入用2!$K$27"))</f>
      </c>
      <c r="G28" s="123">
        <f ca="1">IF(ISBLANK(INDIRECT("記入用2!$L$27")),"",INDIRECT("記入用2!$L$27"))</f>
      </c>
      <c r="H28" s="123">
        <f ca="1">IF(ISBLANK(INDIRECT("記入用2!$M$27")),"",INDIRECT("記入用2!$M$27"))</f>
      </c>
      <c r="I28" s="123">
        <f ca="1">IF(ISBLANK(INDIRECT("記入用2!$n$27")),"",INDIRECT("記入用2!$n$27"))</f>
      </c>
      <c r="J28" s="125">
        <f ca="1">IF(ISBLANK(INDIRECT("記入用2!$o$27")),"",INDIRECT("記入用2!$o$27"))</f>
      </c>
    </row>
    <row r="29" spans="1:10" s="120" customFormat="1" ht="64.5" customHeight="1">
      <c r="A29" s="121">
        <v>3</v>
      </c>
      <c r="B29" s="122">
        <f ca="1">IF(ISBLANK(INDIRECT("記入用2!$e$28")),"",INDIRECT("記入用2!$e$28"))</f>
      </c>
      <c r="C29" s="122">
        <f ca="1">IF(ISBLANK(INDIRECT("記入用2!$f$28")),"",INDIRECT("記入用2!$f$28"))</f>
      </c>
      <c r="D29" s="123">
        <f ca="1">IF(ISBLANK(INDIRECT("記入用2!$G$28")),"",INDIRECT("記入用2!$G$28"))</f>
      </c>
      <c r="E29" s="124">
        <f ca="1">IF(INDIRECT("記入用2!$I$28")="","",INDIRECT("記入用2!$Q$28"))</f>
      </c>
      <c r="F29" s="123">
        <f ca="1">IF(ISBLANK(INDIRECT("記入用2!$K$28")),"",INDIRECT("記入用2!$K$28"))</f>
      </c>
      <c r="G29" s="123">
        <f ca="1">IF(ISBLANK(INDIRECT("記入用2!$L$28")),"",INDIRECT("記入用2!$L$28"))</f>
      </c>
      <c r="H29" s="123">
        <f ca="1">IF(ISBLANK(INDIRECT("記入用2!$M$28")),"",INDIRECT("記入用2!$M$28"))</f>
      </c>
      <c r="I29" s="123">
        <f ca="1">IF(ISBLANK(INDIRECT("記入用2!$n$28")),"",INDIRECT("記入用2!$n$28"))</f>
      </c>
      <c r="J29" s="125">
        <f ca="1">IF(ISBLANK(INDIRECT("記入用2!$o$28")),"",INDIRECT("記入用2!$o$28"))</f>
      </c>
    </row>
    <row r="30" spans="1:10" s="120" customFormat="1" ht="64.5" customHeight="1">
      <c r="A30" s="121">
        <v>4</v>
      </c>
      <c r="B30" s="122">
        <f ca="1">IF(ISBLANK(INDIRECT("記入用2!$e$29")),"",INDIRECT("記入用2!$e$29"))</f>
      </c>
      <c r="C30" s="122">
        <f ca="1">IF(ISBLANK(INDIRECT("記入用2!$f$29")),"",INDIRECT("記入用2!$f$29"))</f>
      </c>
      <c r="D30" s="123">
        <f ca="1">IF(ISBLANK(INDIRECT("記入用2!$G$29")),"",INDIRECT("記入用2!$G$29"))</f>
      </c>
      <c r="E30" s="124">
        <f ca="1">IF(INDIRECT("記入用2!$I$29")="","",INDIRECT("記入用2!$Q$29"))</f>
      </c>
      <c r="F30" s="123">
        <f ca="1">IF(ISBLANK(INDIRECT("記入用2!$K$29")),"",INDIRECT("記入用2!$K$29"))</f>
      </c>
      <c r="G30" s="123">
        <f ca="1">IF(ISBLANK(INDIRECT("記入用2!$L$29")),"",INDIRECT("記入用2!$L$29"))</f>
      </c>
      <c r="H30" s="123">
        <f ca="1">IF(ISBLANK(INDIRECT("記入用2!$M$29")),"",INDIRECT("記入用2!$M$29"))</f>
      </c>
      <c r="I30" s="123">
        <f ca="1">IF(ISBLANK(INDIRECT("記入用2!$n$29")),"",INDIRECT("記入用2!$n$29"))</f>
      </c>
      <c r="J30" s="125">
        <f ca="1">IF(ISBLANK(INDIRECT("記入用2!$o$29")),"",INDIRECT("記入用2!$o$29"))</f>
      </c>
    </row>
    <row r="31" spans="1:10" s="120" customFormat="1" ht="64.5" customHeight="1">
      <c r="A31" s="146">
        <v>5</v>
      </c>
      <c r="B31" s="147">
        <f ca="1">IF(ISBLANK(INDIRECT("記入用2!$e$30")),"",INDIRECT("記入用2!$e$30"))</f>
      </c>
      <c r="C31" s="147">
        <f ca="1">IF(ISBLANK(INDIRECT("記入用2!$f$30")),"",INDIRECT("記入用2!$f$30"))</f>
      </c>
      <c r="D31" s="148">
        <f ca="1">IF(ISBLANK(INDIRECT("記入用2!$G$30")),"",INDIRECT("記入用2!$G$30"))</f>
      </c>
      <c r="E31" s="149">
        <f ca="1">IF(INDIRECT("記入用2!$I$30")="","",INDIRECT("記入用2!$Q$30"))</f>
      </c>
      <c r="F31" s="148">
        <f ca="1">IF(ISBLANK(INDIRECT("記入用2!$K$30")),"",INDIRECT("記入用2!$K$30"))</f>
      </c>
      <c r="G31" s="148">
        <f ca="1">IF(ISBLANK(INDIRECT("記入用2!$L$30")),"",INDIRECT("記入用2!$L$30"))</f>
      </c>
      <c r="H31" s="148">
        <f ca="1">IF(ISBLANK(INDIRECT("記入用2!$M$30")),"",INDIRECT("記入用2!$M$30"))</f>
      </c>
      <c r="I31" s="148">
        <f ca="1">IF(ISBLANK(INDIRECT("記入用2!$n$30")),"",INDIRECT("記入用2!$n$30"))</f>
      </c>
      <c r="J31" s="150">
        <f ca="1">IF(ISBLANK(INDIRECT("記入用2!$o$30")),"",INDIRECT("記入用2!$o$30"))</f>
      </c>
    </row>
    <row r="32" spans="1:10" s="120" customFormat="1" ht="64.5" customHeight="1">
      <c r="A32" s="164" t="s">
        <v>300</v>
      </c>
      <c r="B32" s="127">
        <f ca="1">IF(ISBLANK(INDIRECT("記入用2!$e$31")),"",INDIRECT("記入用2!$e$31"))</f>
      </c>
      <c r="C32" s="127">
        <f ca="1">IF(ISBLANK(INDIRECT("記入用2!$f$31")),"",INDIRECT("記入用2!$f$31"))</f>
      </c>
      <c r="D32" s="128">
        <f ca="1">IF(ISBLANK(INDIRECT("記入用2!$G$31")),"",INDIRECT("記入用2!$G$31"))</f>
      </c>
      <c r="E32" s="129">
        <f ca="1">IF(INDIRECT("記入用2!$I$31")="","",INDIRECT("記入用2!$Q$31"))</f>
      </c>
      <c r="F32" s="128">
        <f ca="1">IF(ISBLANK(INDIRECT("記入用2!$K$31")),"",INDIRECT("記入用2!$K$31"))</f>
      </c>
      <c r="G32" s="128">
        <f ca="1">IF(ISBLANK(INDIRECT("記入用2!$L$31")),"",INDIRECT("記入用2!$L$31"))</f>
      </c>
      <c r="H32" s="128">
        <f ca="1">IF(ISBLANK(INDIRECT("記入用2!$M$31")),"",INDIRECT("記入用2!$M$31"))</f>
      </c>
      <c r="I32" s="128">
        <f ca="1">IF(ISBLANK(INDIRECT("記入用2!$n$31")),"",INDIRECT("記入用2!$n$31"))</f>
      </c>
      <c r="J32" s="130">
        <f ca="1">IF(ISBLANK(INDIRECT("記入用2!$o$31")),"",INDIRECT("記入用2!$o$31"))</f>
      </c>
    </row>
    <row r="33" spans="1:10" s="112" customFormat="1" ht="27.75" customHeight="1">
      <c r="A33" s="131" t="s">
        <v>66</v>
      </c>
      <c r="E33" s="131" t="s">
        <v>71</v>
      </c>
      <c r="F33" s="132"/>
      <c r="G33" s="132"/>
      <c r="H33" s="132"/>
      <c r="I33" s="132"/>
      <c r="J33" s="132"/>
    </row>
    <row r="34" spans="1:10" s="120" customFormat="1" ht="64.5" customHeight="1">
      <c r="A34" s="113">
        <v>1</v>
      </c>
      <c r="B34" s="115">
        <f ca="1">IF(ISBLANK(INDIRECT("記入用2!$e$32")),"",INDIRECT("記入用2!$e$32"))</f>
      </c>
      <c r="C34" s="115">
        <f ca="1">IF(ISBLANK(INDIRECT("記入用2!$f$32")),"",INDIRECT("記入用2!$f$32"))</f>
      </c>
      <c r="D34" s="116">
        <f ca="1">IF(ISBLANK(INDIRECT("記入用2!$G$32")),"",INDIRECT("記入用2!$G$32"))</f>
      </c>
      <c r="E34" s="117">
        <f ca="1">IF(INDIRECT("記入用2!$I$32")="","",INDIRECT("記入用2!$Q$32"))</f>
      </c>
      <c r="F34" s="118">
        <f ca="1">IF(ISBLANK(INDIRECT("記入用2!$K$32")),"",INDIRECT("記入用2!$K$32"))</f>
      </c>
      <c r="G34" s="116">
        <f ca="1">IF(ISBLANK(INDIRECT("記入用2!$L$32")),"",INDIRECT("記入用2!$L$32"))</f>
      </c>
      <c r="H34" s="116">
        <f ca="1">IF(ISBLANK(INDIRECT("記入用2!$M$32")),"",INDIRECT("記入用2!$M$32"))</f>
      </c>
      <c r="I34" s="116">
        <f ca="1">IF(ISBLANK(INDIRECT("記入用2!$n$32")),"",INDIRECT("記入用2!$n$32"))</f>
      </c>
      <c r="J34" s="119">
        <f ca="1">IF(ISBLANK(INDIRECT("記入用2!$o$32")),"",INDIRECT("記入用2!$o$32"))</f>
      </c>
    </row>
    <row r="35" spans="1:10" s="120" customFormat="1" ht="64.5" customHeight="1">
      <c r="A35" s="121">
        <v>2</v>
      </c>
      <c r="B35" s="122">
        <f ca="1">IF(ISBLANK(INDIRECT("記入用2!$e$33")),"",INDIRECT("記入用2!$e$33"))</f>
      </c>
      <c r="C35" s="122">
        <f ca="1">IF(ISBLANK(INDIRECT("記入用2!$f$33")),"",INDIRECT("記入用2!$f$33"))</f>
      </c>
      <c r="D35" s="123">
        <f ca="1">IF(ISBLANK(INDIRECT("記入用2!$G$33")),"",INDIRECT("記入用2!$G$33"))</f>
      </c>
      <c r="E35" s="124">
        <f ca="1">IF(INDIRECT("記入用2!$I$33")="","",INDIRECT("記入用2!$Q$33"))</f>
      </c>
      <c r="F35" s="123">
        <f ca="1">IF(ISBLANK(INDIRECT("記入用2!$K$33")),"",INDIRECT("記入用2!$K$33"))</f>
      </c>
      <c r="G35" s="123">
        <f ca="1">IF(ISBLANK(INDIRECT("記入用2!$L$33")),"",INDIRECT("記入用2!$L$33"))</f>
      </c>
      <c r="H35" s="123">
        <f ca="1">IF(ISBLANK(INDIRECT("記入用2!$M$33")),"",INDIRECT("記入用2!$M$33"))</f>
      </c>
      <c r="I35" s="123">
        <f ca="1">IF(ISBLANK(INDIRECT("記入用2!$n$33")),"",INDIRECT("記入用2!$n$33"))</f>
      </c>
      <c r="J35" s="125">
        <f ca="1">IF(ISBLANK(INDIRECT("記入用2!$o$33")),"",INDIRECT("記入用2!$o$33"))</f>
      </c>
    </row>
    <row r="36" spans="1:10" s="120" customFormat="1" ht="64.5" customHeight="1">
      <c r="A36" s="121">
        <v>3</v>
      </c>
      <c r="B36" s="122">
        <f ca="1">IF(ISBLANK(INDIRECT("記入用2!$e$34")),"",INDIRECT("記入用2!$e$34"))</f>
      </c>
      <c r="C36" s="122">
        <f ca="1">IF(ISBLANK(INDIRECT("記入用2!$f$34")),"",INDIRECT("記入用2!$f$34"))</f>
      </c>
      <c r="D36" s="123">
        <f ca="1">IF(ISBLANK(INDIRECT("記入用2!$G$34")),"",INDIRECT("記入用2!$G$34"))</f>
      </c>
      <c r="E36" s="124">
        <f ca="1">IF(INDIRECT("記入用2!$I$34")="","",INDIRECT("記入用2!$Q$34"))</f>
      </c>
      <c r="F36" s="123">
        <f ca="1">IF(ISBLANK(INDIRECT("記入用2!$K$34")),"",INDIRECT("記入用2!$K$34"))</f>
      </c>
      <c r="G36" s="123">
        <f ca="1">IF(ISBLANK(INDIRECT("記入用2!$L$34")),"",INDIRECT("記入用2!$L$34"))</f>
      </c>
      <c r="H36" s="123">
        <f ca="1">IF(ISBLANK(INDIRECT("記入用2!$M$34")),"",INDIRECT("記入用2!$M$34"))</f>
      </c>
      <c r="I36" s="123">
        <f ca="1">IF(ISBLANK(INDIRECT("記入用2!$n$34")),"",INDIRECT("記入用2!$n$34"))</f>
      </c>
      <c r="J36" s="125">
        <f ca="1">IF(ISBLANK(INDIRECT("記入用2!$o$34")),"",INDIRECT("記入用2!$o$34"))</f>
      </c>
    </row>
    <row r="37" spans="1:10" s="120" customFormat="1" ht="64.5" customHeight="1">
      <c r="A37" s="121">
        <v>4</v>
      </c>
      <c r="B37" s="122">
        <f ca="1">IF(ISBLANK(INDIRECT("記入用2!$e$35")),"",INDIRECT("記入用2!$e$35"))</f>
      </c>
      <c r="C37" s="122">
        <f ca="1">IF(ISBLANK(INDIRECT("記入用2!$f$35")),"",INDIRECT("記入用2!$f$35"))</f>
      </c>
      <c r="D37" s="123">
        <f ca="1">IF(ISBLANK(INDIRECT("記入用2!$G$35")),"",INDIRECT("記入用2!$G$35"))</f>
      </c>
      <c r="E37" s="124">
        <f ca="1">IF(INDIRECT("記入用2!$I$35")="","",INDIRECT("記入用2!$Q$35"))</f>
      </c>
      <c r="F37" s="123">
        <f ca="1">IF(ISBLANK(INDIRECT("記入用2!$K$35")),"",INDIRECT("記入用2!$K$35"))</f>
      </c>
      <c r="G37" s="123">
        <f ca="1">IF(ISBLANK(INDIRECT("記入用2!$L$35")),"",INDIRECT("記入用2!$L$35"))</f>
      </c>
      <c r="H37" s="123">
        <f ca="1">IF(ISBLANK(INDIRECT("記入用2!$M$35")),"",INDIRECT("記入用2!$M$35"))</f>
      </c>
      <c r="I37" s="123">
        <f ca="1">IF(ISBLANK(INDIRECT("記入用2!$n$35")),"",INDIRECT("記入用2!$n$35"))</f>
      </c>
      <c r="J37" s="125">
        <f ca="1">IF(ISBLANK(INDIRECT("記入用2!$o$35")),"",INDIRECT("記入用2!$o$35"))</f>
      </c>
    </row>
    <row r="38" spans="1:10" s="120" customFormat="1" ht="64.5" customHeight="1">
      <c r="A38" s="146">
        <v>5</v>
      </c>
      <c r="B38" s="147">
        <f ca="1">IF(ISBLANK(INDIRECT("記入用2!$e$36")),"",INDIRECT("記入用2!$e$36"))</f>
      </c>
      <c r="C38" s="147">
        <f ca="1">IF(ISBLANK(INDIRECT("記入用2!$f$36")),"",INDIRECT("記入用2!$f$36"))</f>
      </c>
      <c r="D38" s="148">
        <f ca="1">IF(ISBLANK(INDIRECT("記入用2!$G$36")),"",INDIRECT("記入用2!$G$36"))</f>
      </c>
      <c r="E38" s="149">
        <f ca="1">IF(INDIRECT("記入用2!$I$36")="","",INDIRECT("記入用2!$Q$36"))</f>
      </c>
      <c r="F38" s="148">
        <f ca="1">IF(ISBLANK(INDIRECT("記入用2!$K$36")),"",INDIRECT("記入用2!$K$36"))</f>
      </c>
      <c r="G38" s="148">
        <f ca="1">IF(ISBLANK(INDIRECT("記入用2!$L$36")),"",INDIRECT("記入用2!$L$36"))</f>
      </c>
      <c r="H38" s="148">
        <f ca="1">IF(ISBLANK(INDIRECT("記入用2!$M$36")),"",INDIRECT("記入用2!$M$36"))</f>
      </c>
      <c r="I38" s="148">
        <f ca="1">IF(ISBLANK(INDIRECT("記入用2!$n$36")),"",INDIRECT("記入用2!$n$36"))</f>
      </c>
      <c r="J38" s="150">
        <f ca="1">IF(ISBLANK(INDIRECT("記入用2!$o$36")),"",INDIRECT("記入用2!$o$36"))</f>
      </c>
    </row>
    <row r="39" spans="1:10" s="120" customFormat="1" ht="64.5" customHeight="1">
      <c r="A39" s="164" t="s">
        <v>300</v>
      </c>
      <c r="B39" s="127">
        <f ca="1">IF(ISBLANK(INDIRECT("記入用2!$e$37")),"",INDIRECT("記入用2!$e$37"))</f>
      </c>
      <c r="C39" s="127">
        <f ca="1">IF(ISBLANK(INDIRECT("記入用2!$f$37")),"",INDIRECT("記入用2!$f$37"))</f>
      </c>
      <c r="D39" s="128">
        <f ca="1">IF(ISBLANK(INDIRECT("記入用2!$G$37")),"",INDIRECT("記入用2!$G$37"))</f>
      </c>
      <c r="E39" s="129">
        <f ca="1">IF(INDIRECT("記入用2!$I$37")="","",INDIRECT("記入用2!$Q$37"))</f>
      </c>
      <c r="F39" s="128">
        <f ca="1">IF(ISBLANK(INDIRECT("記入用2!$K$37")),"",INDIRECT("記入用2!$K$37"))</f>
      </c>
      <c r="G39" s="128">
        <f ca="1">IF(ISBLANK(INDIRECT("記入用2!$L$37")),"",INDIRECT("記入用2!$L$37"))</f>
      </c>
      <c r="H39" s="128">
        <f ca="1">IF(ISBLANK(INDIRECT("記入用2!$M$37")),"",INDIRECT("記入用2!$M$37"))</f>
      </c>
      <c r="I39" s="128">
        <f ca="1">IF(ISBLANK(INDIRECT("記入用2!$n$37")),"",INDIRECT("記入用2!$n$37"))</f>
      </c>
      <c r="J39" s="130">
        <f ca="1">IF(ISBLANK(INDIRECT("記入用2!$o$37")),"",INDIRECT("記入用2!$o$37"))</f>
      </c>
    </row>
    <row r="40" spans="1:10" s="112" customFormat="1" ht="27.75" customHeight="1">
      <c r="A40" s="131" t="s">
        <v>66</v>
      </c>
      <c r="E40" s="131" t="s">
        <v>72</v>
      </c>
      <c r="F40" s="132"/>
      <c r="G40" s="132"/>
      <c r="H40" s="132"/>
      <c r="I40" s="132"/>
      <c r="J40" s="132"/>
    </row>
    <row r="41" spans="1:10" s="120" customFormat="1" ht="64.5" customHeight="1">
      <c r="A41" s="113">
        <v>1</v>
      </c>
      <c r="B41" s="115">
        <f ca="1">IF(ISBLANK(INDIRECT("記入用2!$e$38")),"",INDIRECT("記入用2!$e$38"))</f>
      </c>
      <c r="C41" s="115">
        <f ca="1">IF(ISBLANK(INDIRECT("記入用2!$f$38")),"",INDIRECT("記入用2!$f$38"))</f>
      </c>
      <c r="D41" s="116">
        <f ca="1">IF(ISBLANK(INDIRECT("記入用2!$G$38")),"",INDIRECT("記入用2!$G$38"))</f>
      </c>
      <c r="E41" s="117">
        <f ca="1">IF(INDIRECT("記入用2!$I$38")="","",INDIRECT("記入用2!$Q$38"))</f>
      </c>
      <c r="F41" s="118">
        <f ca="1">IF(ISBLANK(INDIRECT("記入用2!$K$38")),"",INDIRECT("記入用2!$K$38"))</f>
      </c>
      <c r="G41" s="116">
        <f ca="1">IF(ISBLANK(INDIRECT("記入用2!$L$38")),"",INDIRECT("記入用2!$L$38"))</f>
      </c>
      <c r="H41" s="116">
        <f ca="1">IF(ISBLANK(INDIRECT("記入用2!$M$38")),"",INDIRECT("記入用2!$M$38"))</f>
      </c>
      <c r="I41" s="116">
        <f ca="1">IF(ISBLANK(INDIRECT("記入用2!$n$38")),"",INDIRECT("記入用2!$n$38"))</f>
      </c>
      <c r="J41" s="119">
        <f ca="1">IF(ISBLANK(INDIRECT("記入用2!$o$38")),"",INDIRECT("記入用2!$o$38"))</f>
      </c>
    </row>
    <row r="42" spans="1:10" s="120" customFormat="1" ht="64.5" customHeight="1">
      <c r="A42" s="121">
        <v>2</v>
      </c>
      <c r="B42" s="122">
        <f ca="1">IF(ISBLANK(INDIRECT("記入用2!$e$39")),"",INDIRECT("記入用2!$e$39"))</f>
      </c>
      <c r="C42" s="122">
        <f ca="1">IF(ISBLANK(INDIRECT("記入用2!$f$39")),"",INDIRECT("記入用2!$f$39"))</f>
      </c>
      <c r="D42" s="123">
        <f ca="1">IF(ISBLANK(INDIRECT("記入用2!$G$39")),"",INDIRECT("記入用2!$G$39"))</f>
      </c>
      <c r="E42" s="124">
        <f ca="1">IF(INDIRECT("記入用2!$I$39")="","",INDIRECT("記入用2!$Q$39"))</f>
      </c>
      <c r="F42" s="123">
        <f ca="1">IF(ISBLANK(INDIRECT("記入用2!$K$39")),"",INDIRECT("記入用2!$K$39"))</f>
      </c>
      <c r="G42" s="123">
        <f ca="1">IF(ISBLANK(INDIRECT("記入用2!$L$39")),"",INDIRECT("記入用2!$L$39"))</f>
      </c>
      <c r="H42" s="123">
        <f ca="1">IF(ISBLANK(INDIRECT("記入用2!$M$39")),"",INDIRECT("記入用2!$M$39"))</f>
      </c>
      <c r="I42" s="123">
        <f ca="1">IF(ISBLANK(INDIRECT("記入用2!$n$39")),"",INDIRECT("記入用2!$n$39"))</f>
      </c>
      <c r="J42" s="125">
        <f ca="1">IF(ISBLANK(INDIRECT("記入用2!$o$39")),"",INDIRECT("記入用2!$o$39"))</f>
      </c>
    </row>
    <row r="43" spans="1:10" s="120" customFormat="1" ht="64.5" customHeight="1">
      <c r="A43" s="121">
        <v>3</v>
      </c>
      <c r="B43" s="122">
        <f ca="1">IF(ISBLANK(INDIRECT("記入用2!$e$40")),"",INDIRECT("記入用2!$e$40"))</f>
      </c>
      <c r="C43" s="122">
        <f ca="1">IF(ISBLANK(INDIRECT("記入用2!$f$40")),"",INDIRECT("記入用2!$f$40"))</f>
      </c>
      <c r="D43" s="123">
        <f ca="1">IF(ISBLANK(INDIRECT("記入用2!$G$40")),"",INDIRECT("記入用2!$G$40"))</f>
      </c>
      <c r="E43" s="124">
        <f ca="1">IF(INDIRECT("記入用2!$I$40")="","",INDIRECT("記入用2!$Q$40"))</f>
      </c>
      <c r="F43" s="123">
        <f ca="1">IF(ISBLANK(INDIRECT("記入用2!$K$40")),"",INDIRECT("記入用2!$K$40"))</f>
      </c>
      <c r="G43" s="123">
        <f ca="1">IF(ISBLANK(INDIRECT("記入用2!$L$40")),"",INDIRECT("記入用2!$L$40"))</f>
      </c>
      <c r="H43" s="123">
        <f ca="1">IF(ISBLANK(INDIRECT("記入用2!$M$40")),"",INDIRECT("記入用2!$M$40"))</f>
      </c>
      <c r="I43" s="123">
        <f ca="1">IF(ISBLANK(INDIRECT("記入用2!$n$40")),"",INDIRECT("記入用2!$n$40"))</f>
      </c>
      <c r="J43" s="125">
        <f ca="1">IF(ISBLANK(INDIRECT("記入用2!$o$40")),"",INDIRECT("記入用2!$o$40"))</f>
      </c>
    </row>
    <row r="44" spans="1:10" s="120" customFormat="1" ht="64.5" customHeight="1">
      <c r="A44" s="121">
        <v>4</v>
      </c>
      <c r="B44" s="122">
        <f ca="1">IF(ISBLANK(INDIRECT("記入用2!$e$41")),"",INDIRECT("記入用2!$e$41"))</f>
      </c>
      <c r="C44" s="122">
        <f ca="1">IF(ISBLANK(INDIRECT("記入用2!$f$41")),"",INDIRECT("記入用2!$f$41"))</f>
      </c>
      <c r="D44" s="123">
        <f ca="1">IF(ISBLANK(INDIRECT("記入用2!$G$41")),"",INDIRECT("記入用2!$G$41"))</f>
      </c>
      <c r="E44" s="124">
        <f ca="1">IF(INDIRECT("記入用2!$I$41")="","",INDIRECT("記入用2!$Q$41"))</f>
      </c>
      <c r="F44" s="123">
        <f ca="1">IF(ISBLANK(INDIRECT("記入用2!$K$41")),"",INDIRECT("記入用2!$K$41"))</f>
      </c>
      <c r="G44" s="123">
        <f ca="1">IF(ISBLANK(INDIRECT("記入用2!$L$41")),"",INDIRECT("記入用2!$L$41"))</f>
      </c>
      <c r="H44" s="123">
        <f ca="1">IF(ISBLANK(INDIRECT("記入用2!$M$41")),"",INDIRECT("記入用2!$M$41"))</f>
      </c>
      <c r="I44" s="123">
        <f ca="1">IF(ISBLANK(INDIRECT("記入用2!$n$41")),"",INDIRECT("記入用2!$n$41"))</f>
      </c>
      <c r="J44" s="125">
        <f ca="1">IF(ISBLANK(INDIRECT("記入用2!$o$41")),"",INDIRECT("記入用2!$o$41"))</f>
      </c>
    </row>
    <row r="45" spans="1:10" s="120" customFormat="1" ht="64.5" customHeight="1">
      <c r="A45" s="146">
        <v>5</v>
      </c>
      <c r="B45" s="147">
        <f ca="1">IF(ISBLANK(INDIRECT("記入用2!$e$42")),"",INDIRECT("記入用2!$e$42"))</f>
      </c>
      <c r="C45" s="147">
        <f ca="1">IF(ISBLANK(INDIRECT("記入用2!$f$42")),"",INDIRECT("記入用2!$f$42"))</f>
      </c>
      <c r="D45" s="148">
        <f ca="1">IF(ISBLANK(INDIRECT("記入用2!$G$42")),"",INDIRECT("記入用2!$G$42"))</f>
      </c>
      <c r="E45" s="149">
        <f ca="1">IF(INDIRECT("記入用2!$I$42")="","",INDIRECT("記入用2!$Q$42"))</f>
      </c>
      <c r="F45" s="148">
        <f ca="1">IF(ISBLANK(INDIRECT("記入用2!$K$42")),"",INDIRECT("記入用2!$K$42"))</f>
      </c>
      <c r="G45" s="148">
        <f ca="1">IF(ISBLANK(INDIRECT("記入用2!$L$42")),"",INDIRECT("記入用2!$L$42"))</f>
      </c>
      <c r="H45" s="148">
        <f ca="1">IF(ISBLANK(INDIRECT("記入用2!$M$42")),"",INDIRECT("記入用2!$M$42"))</f>
      </c>
      <c r="I45" s="148">
        <f ca="1">IF(ISBLANK(INDIRECT("記入用2!$n$42")),"",INDIRECT("記入用2!$n$42"))</f>
      </c>
      <c r="J45" s="150">
        <f ca="1">IF(ISBLANK(INDIRECT("記入用2!$o$42")),"",INDIRECT("記入用2!$o$42"))</f>
      </c>
    </row>
    <row r="46" spans="1:10" s="120" customFormat="1" ht="64.5" customHeight="1">
      <c r="A46" s="164" t="s">
        <v>300</v>
      </c>
      <c r="B46" s="127">
        <f ca="1">IF(ISBLANK(INDIRECT("記入用2!$e$43")),"",INDIRECT("記入用2!$e$43"))</f>
      </c>
      <c r="C46" s="127">
        <f ca="1">IF(ISBLANK(INDIRECT("記入用2!$f$43")),"",INDIRECT("記入用2!$f$43"))</f>
      </c>
      <c r="D46" s="128">
        <f ca="1">IF(ISBLANK(INDIRECT("記入用2!$G$43")),"",INDIRECT("記入用2!$G$43"))</f>
      </c>
      <c r="E46" s="129">
        <f ca="1">IF(INDIRECT("記入用2!$I$43")="","",INDIRECT("記入用2!$Q$43"))</f>
      </c>
      <c r="F46" s="128">
        <f ca="1">IF(ISBLANK(INDIRECT("記入用2!$K$43")),"",INDIRECT("記入用2!$K$43"))</f>
      </c>
      <c r="G46" s="128">
        <f ca="1">IF(ISBLANK(INDIRECT("記入用2!$L$43")),"",INDIRECT("記入用2!$L$43"))</f>
      </c>
      <c r="H46" s="128">
        <f ca="1">IF(ISBLANK(INDIRECT("記入用2!$M$43")),"",INDIRECT("記入用2!$M$43"))</f>
      </c>
      <c r="I46" s="128">
        <f ca="1">IF(ISBLANK(INDIRECT("記入用2!$n$43")),"",INDIRECT("記入用2!$n$43"))</f>
      </c>
      <c r="J46" s="130">
        <f ca="1">IF(ISBLANK(INDIRECT("記入用2!$o$43")),"",INDIRECT("記入用2!$o$43"))</f>
      </c>
    </row>
    <row r="47" spans="1:10" s="112" customFormat="1" ht="27.75" customHeight="1">
      <c r="A47" s="131" t="s">
        <v>66</v>
      </c>
      <c r="E47" s="131" t="s">
        <v>73</v>
      </c>
      <c r="F47" s="132"/>
      <c r="G47" s="132"/>
      <c r="H47" s="132"/>
      <c r="I47" s="132"/>
      <c r="J47" s="132"/>
    </row>
    <row r="48" spans="1:10" s="120" customFormat="1" ht="64.5" customHeight="1">
      <c r="A48" s="113">
        <v>1</v>
      </c>
      <c r="B48" s="115">
        <f ca="1">IF(ISBLANK(INDIRECT("記入用2!$e$44")),"",INDIRECT("記入用2!$e$44"))</f>
      </c>
      <c r="C48" s="115">
        <f ca="1">IF(ISBLANK(INDIRECT("記入用2!$f$44")),"",INDIRECT("記入用2!$f$44"))</f>
      </c>
      <c r="D48" s="116">
        <f ca="1">IF(ISBLANK(INDIRECT("記入用2!$G$44")),"",INDIRECT("記入用2!$G$44"))</f>
      </c>
      <c r="E48" s="117">
        <f ca="1">IF(INDIRECT("記入用2!$I$44")="","",INDIRECT("記入用2!$Q$44"))</f>
      </c>
      <c r="F48" s="118">
        <f ca="1">IF(ISBLANK(INDIRECT("記入用2!$K$44")),"",INDIRECT("記入用2!$K$44"))</f>
      </c>
      <c r="G48" s="116">
        <f ca="1">IF(ISBLANK(INDIRECT("記入用2!$L$44")),"",INDIRECT("記入用2!$L$44"))</f>
      </c>
      <c r="H48" s="116">
        <f ca="1">IF(ISBLANK(INDIRECT("記入用2!$M$44")),"",INDIRECT("記入用2!$M$44"))</f>
      </c>
      <c r="I48" s="116">
        <f ca="1">IF(ISBLANK(INDIRECT("記入用2!$n$44")),"",INDIRECT("記入用2!$n$44"))</f>
      </c>
      <c r="J48" s="119">
        <f ca="1">IF(ISBLANK(INDIRECT("記入用2!$o$44")),"",INDIRECT("記入用2!$o$44"))</f>
      </c>
    </row>
    <row r="49" spans="1:10" s="120" customFormat="1" ht="64.5" customHeight="1">
      <c r="A49" s="121">
        <v>2</v>
      </c>
      <c r="B49" s="122">
        <f ca="1">IF(ISBLANK(INDIRECT("記入用2!$e$45")),"",INDIRECT("記入用2!$e$45"))</f>
      </c>
      <c r="C49" s="122">
        <f ca="1">IF(ISBLANK(INDIRECT("記入用2!$f$45")),"",INDIRECT("記入用2!$f$45"))</f>
      </c>
      <c r="D49" s="123">
        <f ca="1">IF(ISBLANK(INDIRECT("記入用2!$G$45")),"",INDIRECT("記入用2!$G$45"))</f>
      </c>
      <c r="E49" s="124">
        <f ca="1">IF(INDIRECT("記入用2!$I$45")="","",INDIRECT("記入用2!$Q$45"))</f>
      </c>
      <c r="F49" s="123">
        <f ca="1">IF(ISBLANK(INDIRECT("記入用2!$K$45")),"",INDIRECT("記入用2!$K$45"))</f>
      </c>
      <c r="G49" s="123">
        <f ca="1">IF(ISBLANK(INDIRECT("記入用2!$L$45")),"",INDIRECT("記入用2!$L$45"))</f>
      </c>
      <c r="H49" s="123">
        <f ca="1">IF(ISBLANK(INDIRECT("記入用2!$M$45")),"",INDIRECT("記入用2!$M$45"))</f>
      </c>
      <c r="I49" s="123">
        <f ca="1">IF(ISBLANK(INDIRECT("記入用2!$n$45")),"",INDIRECT("記入用2!$n$45"))</f>
      </c>
      <c r="J49" s="125">
        <f ca="1">IF(ISBLANK(INDIRECT("記入用2!$o$45")),"",INDIRECT("記入用2!$o$45"))</f>
      </c>
    </row>
    <row r="50" spans="1:10" s="120" customFormat="1" ht="64.5" customHeight="1">
      <c r="A50" s="121">
        <v>3</v>
      </c>
      <c r="B50" s="122">
        <f ca="1">IF(ISBLANK(INDIRECT("記入用2!$e$46")),"",INDIRECT("記入用2!$e$46"))</f>
      </c>
      <c r="C50" s="122">
        <f ca="1">IF(ISBLANK(INDIRECT("記入用2!$f$46")),"",INDIRECT("記入用2!$f$46"))</f>
      </c>
      <c r="D50" s="123">
        <f ca="1">IF(ISBLANK(INDIRECT("記入用2!$G$46")),"",INDIRECT("記入用2!$G$46"))</f>
      </c>
      <c r="E50" s="124">
        <f ca="1">IF(INDIRECT("記入用2!$I$46")="","",INDIRECT("記入用2!$Q$46"))</f>
      </c>
      <c r="F50" s="123">
        <f ca="1">IF(ISBLANK(INDIRECT("記入用2!$K$46")),"",INDIRECT("記入用2!$K$46"))</f>
      </c>
      <c r="G50" s="123">
        <f ca="1">IF(ISBLANK(INDIRECT("記入用2!$L$46")),"",INDIRECT("記入用2!$L$46"))</f>
      </c>
      <c r="H50" s="123">
        <f ca="1">IF(ISBLANK(INDIRECT("記入用2!$M$46")),"",INDIRECT("記入用2!$M$46"))</f>
      </c>
      <c r="I50" s="123">
        <f ca="1">IF(ISBLANK(INDIRECT("記入用2!$n$46")),"",INDIRECT("記入用2!$n$46"))</f>
      </c>
      <c r="J50" s="125">
        <f ca="1">IF(ISBLANK(INDIRECT("記入用2!$o$46")),"",INDIRECT("記入用2!$o$46"))</f>
      </c>
    </row>
    <row r="51" spans="1:10" s="120" customFormat="1" ht="64.5" customHeight="1">
      <c r="A51" s="121">
        <v>4</v>
      </c>
      <c r="B51" s="122">
        <f ca="1">IF(ISBLANK(INDIRECT("記入用2!$e$47")),"",INDIRECT("記入用2!$e$47"))</f>
      </c>
      <c r="C51" s="122">
        <f ca="1">IF(ISBLANK(INDIRECT("記入用2!$f$47")),"",INDIRECT("記入用2!$f$47"))</f>
      </c>
      <c r="D51" s="123">
        <f ca="1">IF(ISBLANK(INDIRECT("記入用2!$G$47")),"",INDIRECT("記入用2!$G$47"))</f>
      </c>
      <c r="E51" s="124">
        <f ca="1">IF(INDIRECT("記入用2!$I$47")="","",INDIRECT("記入用2!$Q$47"))</f>
      </c>
      <c r="F51" s="123">
        <f ca="1">IF(ISBLANK(INDIRECT("記入用2!$K$47")),"",INDIRECT("記入用2!$K$47"))</f>
      </c>
      <c r="G51" s="123">
        <f ca="1">IF(ISBLANK(INDIRECT("記入用2!$L$47")),"",INDIRECT("記入用2!$L$47"))</f>
      </c>
      <c r="H51" s="123">
        <f ca="1">IF(ISBLANK(INDIRECT("記入用2!$M$47")),"",INDIRECT("記入用2!$M$47"))</f>
      </c>
      <c r="I51" s="123">
        <f ca="1">IF(ISBLANK(INDIRECT("記入用2!$n$47")),"",INDIRECT("記入用2!$n$47"))</f>
      </c>
      <c r="J51" s="125">
        <f ca="1">IF(ISBLANK(INDIRECT("記入用2!$o$47")),"",INDIRECT("記入用2!$o$47"))</f>
      </c>
    </row>
    <row r="52" spans="1:10" s="120" customFormat="1" ht="64.5" customHeight="1">
      <c r="A52" s="146">
        <v>5</v>
      </c>
      <c r="B52" s="147">
        <f ca="1">IF(ISBLANK(INDIRECT("記入用2!$e$48")),"",INDIRECT("記入用2!$e$48"))</f>
      </c>
      <c r="C52" s="147">
        <f ca="1">IF(ISBLANK(INDIRECT("記入用2!$f$48")),"",INDIRECT("記入用2!$f$48"))</f>
      </c>
      <c r="D52" s="148">
        <f ca="1">IF(ISBLANK(INDIRECT("記入用2!$G$48")),"",INDIRECT("記入用2!$G$48"))</f>
      </c>
      <c r="E52" s="149">
        <f ca="1">IF(INDIRECT("記入用2!$I$48")="","",INDIRECT("記入用2!$Q$48"))</f>
      </c>
      <c r="F52" s="148">
        <f ca="1">IF(ISBLANK(INDIRECT("記入用2!$K$48")),"",INDIRECT("記入用2!$K$48"))</f>
      </c>
      <c r="G52" s="148">
        <f ca="1">IF(ISBLANK(INDIRECT("記入用2!$L$48")),"",INDIRECT("記入用2!$L$48"))</f>
      </c>
      <c r="H52" s="148">
        <f ca="1">IF(ISBLANK(INDIRECT("記入用2!$M$48")),"",INDIRECT("記入用2!$M$48"))</f>
      </c>
      <c r="I52" s="148">
        <f ca="1">IF(ISBLANK(INDIRECT("記入用2!$n$48")),"",INDIRECT("記入用2!$n$48"))</f>
      </c>
      <c r="J52" s="150">
        <f ca="1">IF(ISBLANK(INDIRECT("記入用2!$o$48")),"",INDIRECT("記入用2!$o$48"))</f>
      </c>
    </row>
    <row r="53" spans="1:10" s="120" customFormat="1" ht="64.5" customHeight="1">
      <c r="A53" s="164" t="s">
        <v>300</v>
      </c>
      <c r="B53" s="127">
        <f ca="1">IF(ISBLANK(INDIRECT("記入用2!$e$49")),"",INDIRECT("記入用2!$e$49"))</f>
      </c>
      <c r="C53" s="127">
        <f ca="1">IF(ISBLANK(INDIRECT("記入用2!$f$49")),"",INDIRECT("記入用2!$f$49"))</f>
      </c>
      <c r="D53" s="128">
        <f ca="1">IF(ISBLANK(INDIRECT("記入用2!$G$49")),"",INDIRECT("記入用2!$G$49"))</f>
      </c>
      <c r="E53" s="129">
        <f ca="1">IF(INDIRECT("記入用2!$I$49")="","",INDIRECT("記入用2!$Q$49"))</f>
      </c>
      <c r="F53" s="128">
        <f ca="1">IF(ISBLANK(INDIRECT("記入用2!$K$49")),"",INDIRECT("記入用2!$K$49"))</f>
      </c>
      <c r="G53" s="128">
        <f ca="1">IF(ISBLANK(INDIRECT("記入用2!$L$49")),"",INDIRECT("記入用2!$L$49"))</f>
      </c>
      <c r="H53" s="128">
        <f ca="1">IF(ISBLANK(INDIRECT("記入用2!$M$49")),"",INDIRECT("記入用2!$M$49"))</f>
      </c>
      <c r="I53" s="128">
        <f ca="1">IF(ISBLANK(INDIRECT("記入用2!$n$49")),"",INDIRECT("記入用2!$n$49"))</f>
      </c>
      <c r="J53" s="130">
        <f ca="1">IF(ISBLANK(INDIRECT("記入用2!$o$49")),"",INDIRECT("記入用2!$o$49"))</f>
      </c>
    </row>
    <row r="54" spans="1:10" s="112" customFormat="1" ht="27.75" customHeight="1">
      <c r="A54" s="131" t="s">
        <v>66</v>
      </c>
      <c r="E54" s="131" t="s">
        <v>74</v>
      </c>
      <c r="F54" s="132"/>
      <c r="G54" s="132"/>
      <c r="H54" s="132"/>
      <c r="I54" s="132"/>
      <c r="J54" s="132"/>
    </row>
    <row r="55" spans="1:10" s="120" customFormat="1" ht="64.5" customHeight="1">
      <c r="A55" s="113">
        <v>1</v>
      </c>
      <c r="B55" s="115">
        <f ca="1">IF(ISBLANK(INDIRECT("記入用2!$e$50")),"",INDIRECT("記入用2!$e$50"))</f>
      </c>
      <c r="C55" s="115">
        <f ca="1">IF(ISBLANK(INDIRECT("記入用2!$f$50")),"",INDIRECT("記入用2!$f$50"))</f>
      </c>
      <c r="D55" s="116">
        <f ca="1">IF(ISBLANK(INDIRECT("記入用2!$G$50")),"",INDIRECT("記入用2!$G$50"))</f>
      </c>
      <c r="E55" s="117">
        <f ca="1">IF(INDIRECT("記入用2!$I$50")="","",INDIRECT("記入用2!$Q$50"))</f>
      </c>
      <c r="F55" s="118">
        <f ca="1">IF(ISBLANK(INDIRECT("記入用2!$K$50")),"",INDIRECT("記入用2!$K$50"))</f>
      </c>
      <c r="G55" s="116">
        <f ca="1">IF(ISBLANK(INDIRECT("記入用2!$L$50")),"",INDIRECT("記入用2!$L$50"))</f>
      </c>
      <c r="H55" s="116">
        <f ca="1">IF(ISBLANK(INDIRECT("記入用2!$M$50")),"",INDIRECT("記入用2!$M$50"))</f>
      </c>
      <c r="I55" s="116">
        <f ca="1">IF(ISBLANK(INDIRECT("記入用2!$n$50")),"",INDIRECT("記入用2!$n$50"))</f>
      </c>
      <c r="J55" s="119">
        <f ca="1">IF(ISBLANK(INDIRECT("記入用2!$o$50")),"",INDIRECT("記入用2!$o$50"))</f>
      </c>
    </row>
    <row r="56" spans="1:10" s="120" customFormat="1" ht="64.5" customHeight="1">
      <c r="A56" s="121">
        <v>2</v>
      </c>
      <c r="B56" s="122">
        <f ca="1">IF(ISBLANK(INDIRECT("記入用2!$e$51")),"",INDIRECT("記入用2!$e$51"))</f>
      </c>
      <c r="C56" s="122">
        <f ca="1">IF(ISBLANK(INDIRECT("記入用2!$f$51")),"",INDIRECT("記入用2!$f$51"))</f>
      </c>
      <c r="D56" s="123">
        <f ca="1">IF(ISBLANK(INDIRECT("記入用2!$G$51")),"",INDIRECT("記入用2!$G$51"))</f>
      </c>
      <c r="E56" s="124">
        <f ca="1">IF(INDIRECT("記入用2!$I$51")="","",INDIRECT("記入用2!$Q$51"))</f>
      </c>
      <c r="F56" s="123">
        <f ca="1">IF(ISBLANK(INDIRECT("記入用2!$K$51")),"",INDIRECT("記入用2!$K$51"))</f>
      </c>
      <c r="G56" s="123">
        <f ca="1">IF(ISBLANK(INDIRECT("記入用2!$L$51")),"",INDIRECT("記入用2!$L$51"))</f>
      </c>
      <c r="H56" s="123">
        <f ca="1">IF(ISBLANK(INDIRECT("記入用2!$M$51")),"",INDIRECT("記入用2!$M$51"))</f>
      </c>
      <c r="I56" s="123">
        <f ca="1">IF(ISBLANK(INDIRECT("記入用2!$n$51")),"",INDIRECT("記入用2!$n$51"))</f>
      </c>
      <c r="J56" s="125">
        <f ca="1">IF(ISBLANK(INDIRECT("記入用2!$o$51")),"",INDIRECT("記入用2!$o$51"))</f>
      </c>
    </row>
    <row r="57" spans="1:10" s="120" customFormat="1" ht="64.5" customHeight="1">
      <c r="A57" s="121">
        <v>3</v>
      </c>
      <c r="B57" s="122">
        <f ca="1">IF(ISBLANK(INDIRECT("記入用2!$e$52")),"",INDIRECT("記入用2!$e$52"))</f>
      </c>
      <c r="C57" s="122">
        <f ca="1">IF(ISBLANK(INDIRECT("記入用2!$f$52")),"",INDIRECT("記入用2!$f$52"))</f>
      </c>
      <c r="D57" s="123">
        <f ca="1">IF(ISBLANK(INDIRECT("記入用2!$G$52")),"",INDIRECT("記入用2!$G$52"))</f>
      </c>
      <c r="E57" s="124">
        <f ca="1">IF(INDIRECT("記入用2!$I$52")="","",INDIRECT("記入用2!$Q$52"))</f>
      </c>
      <c r="F57" s="123">
        <f ca="1">IF(ISBLANK(INDIRECT("記入用2!$K$52")),"",INDIRECT("記入用2!$K$52"))</f>
      </c>
      <c r="G57" s="123">
        <f ca="1">IF(ISBLANK(INDIRECT("記入用2!$L$52")),"",INDIRECT("記入用2!$L$52"))</f>
      </c>
      <c r="H57" s="123">
        <f ca="1">IF(ISBLANK(INDIRECT("記入用2!$M$52")),"",INDIRECT("記入用2!$M$52"))</f>
      </c>
      <c r="I57" s="123">
        <f ca="1">IF(ISBLANK(INDIRECT("記入用2!$n$52")),"",INDIRECT("記入用2!$n$52"))</f>
      </c>
      <c r="J57" s="125">
        <f ca="1">IF(ISBLANK(INDIRECT("記入用2!$o$52")),"",INDIRECT("記入用2!$o$52"))</f>
      </c>
    </row>
    <row r="58" spans="1:10" s="120" customFormat="1" ht="64.5" customHeight="1">
      <c r="A58" s="121">
        <v>4</v>
      </c>
      <c r="B58" s="122">
        <f ca="1">IF(ISBLANK(INDIRECT("記入用2!$e$53")),"",INDIRECT("記入用2!$e$53"))</f>
      </c>
      <c r="C58" s="122">
        <f ca="1">IF(ISBLANK(INDIRECT("記入用2!$f$53")),"",INDIRECT("記入用2!$f$53"))</f>
      </c>
      <c r="D58" s="123">
        <f ca="1">IF(ISBLANK(INDIRECT("記入用2!$G$53")),"",INDIRECT("記入用2!$G$53"))</f>
      </c>
      <c r="E58" s="124">
        <f ca="1">IF(INDIRECT("記入用2!$I$53")="","",INDIRECT("記入用2!$Q$53"))</f>
      </c>
      <c r="F58" s="123">
        <f ca="1">IF(ISBLANK(INDIRECT("記入用2!$K$53")),"",INDIRECT("記入用2!$K$53"))</f>
      </c>
      <c r="G58" s="123">
        <f ca="1">IF(ISBLANK(INDIRECT("記入用2!$L$53")),"",INDIRECT("記入用2!$L$53"))</f>
      </c>
      <c r="H58" s="123">
        <f ca="1">IF(ISBLANK(INDIRECT("記入用2!$M$53")),"",INDIRECT("記入用2!$M$53"))</f>
      </c>
      <c r="I58" s="123">
        <f ca="1">IF(ISBLANK(INDIRECT("記入用2!$n$53")),"",INDIRECT("記入用2!$n$53"))</f>
      </c>
      <c r="J58" s="125">
        <f ca="1">IF(ISBLANK(INDIRECT("記入用2!$o$53")),"",INDIRECT("記入用2!$o$53"))</f>
      </c>
    </row>
    <row r="59" spans="1:10" s="120" customFormat="1" ht="64.5" customHeight="1">
      <c r="A59" s="146">
        <v>5</v>
      </c>
      <c r="B59" s="147">
        <f ca="1">IF(ISBLANK(INDIRECT("記入用2!$e$54")),"",INDIRECT("記入用2!$e$54"))</f>
      </c>
      <c r="C59" s="147">
        <f ca="1">IF(ISBLANK(INDIRECT("記入用2!$f$54")),"",INDIRECT("記入用2!$f$54"))</f>
      </c>
      <c r="D59" s="148">
        <f ca="1">IF(ISBLANK(INDIRECT("記入用2!$G$54")),"",INDIRECT("記入用2!$G$54"))</f>
      </c>
      <c r="E59" s="149">
        <f ca="1">IF(INDIRECT("記入用2!$I$54")="","",INDIRECT("記入用2!$Q$54"))</f>
      </c>
      <c r="F59" s="148">
        <f ca="1">IF(ISBLANK(INDIRECT("記入用2!$K$54")),"",INDIRECT("記入用2!$K$54"))</f>
      </c>
      <c r="G59" s="148">
        <f ca="1">IF(ISBLANK(INDIRECT("記入用2!$L$54")),"",INDIRECT("記入用2!$L$54"))</f>
      </c>
      <c r="H59" s="148">
        <f ca="1">IF(ISBLANK(INDIRECT("記入用2!$M$54")),"",INDIRECT("記入用2!$M$54"))</f>
      </c>
      <c r="I59" s="148">
        <f ca="1">IF(ISBLANK(INDIRECT("記入用2!$n$54")),"",INDIRECT("記入用2!$n$54"))</f>
      </c>
      <c r="J59" s="150">
        <f ca="1">IF(ISBLANK(INDIRECT("記入用2!$o$54")),"",INDIRECT("記入用2!$o$54"))</f>
      </c>
    </row>
    <row r="60" spans="1:10" s="120" customFormat="1" ht="64.5" customHeight="1">
      <c r="A60" s="164" t="s">
        <v>300</v>
      </c>
      <c r="B60" s="127">
        <f ca="1">IF(ISBLANK(INDIRECT("記入用2!$e$55")),"",INDIRECT("記入用2!$e$55"))</f>
      </c>
      <c r="C60" s="127">
        <f ca="1">IF(ISBLANK(INDIRECT("記入用2!$f$55")),"",INDIRECT("記入用2!$f$55"))</f>
      </c>
      <c r="D60" s="128">
        <f ca="1">IF(ISBLANK(INDIRECT("記入用2!$G$55")),"",INDIRECT("記入用2!$G$55"))</f>
      </c>
      <c r="E60" s="129">
        <f ca="1">IF(INDIRECT("記入用2!$I$55")="","",INDIRECT("記入用2!$Q$55"))</f>
      </c>
      <c r="F60" s="128">
        <f ca="1">IF(ISBLANK(INDIRECT("記入用2!$K$55")),"",INDIRECT("記入用2!$K$55"))</f>
      </c>
      <c r="G60" s="128">
        <f ca="1">IF(ISBLANK(INDIRECT("記入用2!$L$55")),"",INDIRECT("記入用2!$L$55"))</f>
      </c>
      <c r="H60" s="128">
        <f ca="1">IF(ISBLANK(INDIRECT("記入用2!$M$55")),"",INDIRECT("記入用2!$M$55"))</f>
      </c>
      <c r="I60" s="128">
        <f ca="1">IF(ISBLANK(INDIRECT("記入用2!$n$55")),"",INDIRECT("記入用2!$n$55"))</f>
      </c>
      <c r="J60" s="130">
        <f ca="1">IF(ISBLANK(INDIRECT("記入用2!$o$55")),"",INDIRECT("記入用2!$o$55"))</f>
      </c>
    </row>
    <row r="61" spans="1:10" s="112" customFormat="1" ht="27.75" customHeight="1">
      <c r="A61" s="131" t="s">
        <v>66</v>
      </c>
      <c r="E61" s="131" t="s">
        <v>75</v>
      </c>
      <c r="F61" s="132"/>
      <c r="G61" s="132"/>
      <c r="H61" s="132"/>
      <c r="I61" s="132"/>
      <c r="J61" s="132"/>
    </row>
    <row r="62" spans="1:10" s="120" customFormat="1" ht="64.5" customHeight="1">
      <c r="A62" s="113">
        <v>1</v>
      </c>
      <c r="B62" s="115">
        <f ca="1">IF(ISBLANK(INDIRECT("記入用2!$e$56")),"",INDIRECT("記入用2!$e$56"))</f>
      </c>
      <c r="C62" s="115">
        <f ca="1">IF(ISBLANK(INDIRECT("記入用2!$f$56")),"",INDIRECT("記入用2!$f$56"))</f>
      </c>
      <c r="D62" s="116">
        <f ca="1">IF(ISBLANK(INDIRECT("記入用2!$G$56")),"",INDIRECT("記入用2!$G$56"))</f>
      </c>
      <c r="E62" s="117">
        <f ca="1">IF(INDIRECT("記入用2!$I$56")="","",INDIRECT("記入用2!$Q$56"))</f>
      </c>
      <c r="F62" s="118">
        <f ca="1">IF(ISBLANK(INDIRECT("記入用2!$K$56")),"",INDIRECT("記入用2!$K$56"))</f>
      </c>
      <c r="G62" s="116">
        <f ca="1">IF(ISBLANK(INDIRECT("記入用2!$L$56")),"",INDIRECT("記入用2!$L$56"))</f>
      </c>
      <c r="H62" s="116">
        <f ca="1">IF(ISBLANK(INDIRECT("記入用2!$M$56")),"",INDIRECT("記入用2!$M$56"))</f>
      </c>
      <c r="I62" s="116">
        <f ca="1">IF(ISBLANK(INDIRECT("記入用2!$n$56")),"",INDIRECT("記入用2!$n$56"))</f>
      </c>
      <c r="J62" s="119">
        <f ca="1">IF(ISBLANK(INDIRECT("記入用2!$o$56")),"",INDIRECT("記入用2!$o$56"))</f>
      </c>
    </row>
    <row r="63" spans="1:10" s="120" customFormat="1" ht="64.5" customHeight="1">
      <c r="A63" s="121">
        <v>2</v>
      </c>
      <c r="B63" s="122">
        <f ca="1">IF(ISBLANK(INDIRECT("記入用2!$e$57")),"",INDIRECT("記入用2!$e$57"))</f>
      </c>
      <c r="C63" s="122">
        <f ca="1">IF(ISBLANK(INDIRECT("記入用2!$f$57")),"",INDIRECT("記入用2!$f$57"))</f>
      </c>
      <c r="D63" s="123">
        <f ca="1">IF(ISBLANK(INDIRECT("記入用2!$G$57")),"",INDIRECT("記入用2!$G$57"))</f>
      </c>
      <c r="E63" s="124">
        <f ca="1">IF(INDIRECT("記入用2!$I$57")="","",INDIRECT("記入用2!$Q$57"))</f>
      </c>
      <c r="F63" s="123">
        <f ca="1">IF(ISBLANK(INDIRECT("記入用2!$K$57")),"",INDIRECT("記入用2!$K$57"))</f>
      </c>
      <c r="G63" s="123">
        <f ca="1">IF(ISBLANK(INDIRECT("記入用2!$L$57")),"",INDIRECT("記入用2!$L$57"))</f>
      </c>
      <c r="H63" s="123">
        <f ca="1">IF(ISBLANK(INDIRECT("記入用2!$M$57")),"",INDIRECT("記入用2!$M$57"))</f>
      </c>
      <c r="I63" s="123">
        <f ca="1">IF(ISBLANK(INDIRECT("記入用2!$n$57")),"",INDIRECT("記入用2!$n$57"))</f>
      </c>
      <c r="J63" s="125">
        <f ca="1">IF(ISBLANK(INDIRECT("記入用2!$o$57")),"",INDIRECT("記入用2!$o$57"))</f>
      </c>
    </row>
    <row r="64" spans="1:10" s="120" customFormat="1" ht="64.5" customHeight="1">
      <c r="A64" s="121">
        <v>3</v>
      </c>
      <c r="B64" s="122">
        <f ca="1">IF(ISBLANK(INDIRECT("記入用2!$e$58")),"",INDIRECT("記入用2!$e$58"))</f>
      </c>
      <c r="C64" s="122">
        <f ca="1">IF(ISBLANK(INDIRECT("記入用2!$f$58")),"",INDIRECT("記入用2!$f$58"))</f>
      </c>
      <c r="D64" s="123">
        <f ca="1">IF(ISBLANK(INDIRECT("記入用2!$G$58")),"",INDIRECT("記入用2!$G$58"))</f>
      </c>
      <c r="E64" s="124">
        <f ca="1">IF(INDIRECT("記入用2!$I$58")="","",INDIRECT("記入用2!$Q$58"))</f>
      </c>
      <c r="F64" s="123">
        <f ca="1">IF(ISBLANK(INDIRECT("記入用2!$K$58")),"",INDIRECT("記入用2!$K$58"))</f>
      </c>
      <c r="G64" s="123">
        <f ca="1">IF(ISBLANK(INDIRECT("記入用2!$L$58")),"",INDIRECT("記入用2!$L$58"))</f>
      </c>
      <c r="H64" s="123">
        <f ca="1">IF(ISBLANK(INDIRECT("記入用2!$M$58")),"",INDIRECT("記入用2!$M$58"))</f>
      </c>
      <c r="I64" s="123">
        <f ca="1">IF(ISBLANK(INDIRECT("記入用2!$n$58")),"",INDIRECT("記入用2!$n$58"))</f>
      </c>
      <c r="J64" s="125">
        <f ca="1">IF(ISBLANK(INDIRECT("記入用2!$o$58")),"",INDIRECT("記入用2!$o$58"))</f>
      </c>
    </row>
    <row r="65" spans="1:10" s="120" customFormat="1" ht="64.5" customHeight="1">
      <c r="A65" s="121">
        <v>4</v>
      </c>
      <c r="B65" s="122">
        <f ca="1">IF(ISBLANK(INDIRECT("記入用2!$e$59")),"",INDIRECT("記入用2!$e$59"))</f>
      </c>
      <c r="C65" s="122">
        <f ca="1">IF(ISBLANK(INDIRECT("記入用2!$f$59")),"",INDIRECT("記入用2!$f$59"))</f>
      </c>
      <c r="D65" s="123">
        <f ca="1">IF(ISBLANK(INDIRECT("記入用2!$G$59")),"",INDIRECT("記入用2!$G$59"))</f>
      </c>
      <c r="E65" s="124">
        <f ca="1">IF(INDIRECT("記入用2!$I$59")="","",INDIRECT("記入用2!$Q$59"))</f>
      </c>
      <c r="F65" s="123">
        <f ca="1">IF(ISBLANK(INDIRECT("記入用2!$K$59")),"",INDIRECT("記入用2!$K$59"))</f>
      </c>
      <c r="G65" s="123">
        <f ca="1">IF(ISBLANK(INDIRECT("記入用2!$L$59")),"",INDIRECT("記入用2!$L$59"))</f>
      </c>
      <c r="H65" s="123">
        <f ca="1">IF(ISBLANK(INDIRECT("記入用2!$M$59")),"",INDIRECT("記入用2!$M$59"))</f>
      </c>
      <c r="I65" s="123">
        <f ca="1">IF(ISBLANK(INDIRECT("記入用2!$n$59")),"",INDIRECT("記入用2!$n$59"))</f>
      </c>
      <c r="J65" s="125">
        <f ca="1">IF(ISBLANK(INDIRECT("記入用2!$o$59")),"",INDIRECT("記入用2!$o$59"))</f>
      </c>
    </row>
    <row r="66" spans="1:10" s="120" customFormat="1" ht="64.5" customHeight="1">
      <c r="A66" s="146">
        <v>5</v>
      </c>
      <c r="B66" s="147">
        <f ca="1">IF(ISBLANK(INDIRECT("記入用2!$e$60")),"",INDIRECT("記入用2!$e$60"))</f>
      </c>
      <c r="C66" s="147">
        <f ca="1">IF(ISBLANK(INDIRECT("記入用2!$f$60")),"",INDIRECT("記入用2!$f$60"))</f>
      </c>
      <c r="D66" s="148">
        <f ca="1">IF(ISBLANK(INDIRECT("記入用2!$G$60")),"",INDIRECT("記入用2!$G$60"))</f>
      </c>
      <c r="E66" s="149">
        <f ca="1">IF(INDIRECT("記入用2!$I$60")="","",INDIRECT("記入用2!$Q$60"))</f>
      </c>
      <c r="F66" s="148">
        <f ca="1">IF(ISBLANK(INDIRECT("記入用2!$K$60")),"",INDIRECT("記入用2!$K$60"))</f>
      </c>
      <c r="G66" s="148">
        <f ca="1">IF(ISBLANK(INDIRECT("記入用2!$L$60")),"",INDIRECT("記入用2!$L$60"))</f>
      </c>
      <c r="H66" s="148">
        <f ca="1">IF(ISBLANK(INDIRECT("記入用2!$M$60")),"",INDIRECT("記入用2!$M$60"))</f>
      </c>
      <c r="I66" s="148">
        <f ca="1">IF(ISBLANK(INDIRECT("記入用2!$n$60")),"",INDIRECT("記入用2!$n$60"))</f>
      </c>
      <c r="J66" s="150">
        <f ca="1">IF(ISBLANK(INDIRECT("記入用2!$o$60")),"",INDIRECT("記入用2!$o$60"))</f>
      </c>
    </row>
    <row r="67" spans="1:10" s="120" customFormat="1" ht="64.5" customHeight="1">
      <c r="A67" s="164" t="s">
        <v>300</v>
      </c>
      <c r="B67" s="127">
        <f ca="1">IF(ISBLANK(INDIRECT("記入用2!$e$61")),"",INDIRECT("記入用2!$e$61"))</f>
      </c>
      <c r="C67" s="127">
        <f ca="1">IF(ISBLANK(INDIRECT("記入用2!$f$61")),"",INDIRECT("記入用2!$f$61"))</f>
      </c>
      <c r="D67" s="128">
        <f ca="1">IF(ISBLANK(INDIRECT("記入用2!$G$61")),"",INDIRECT("記入用2!$G$61"))</f>
      </c>
      <c r="E67" s="129">
        <f ca="1">IF(INDIRECT("記入用2!$I$61")="","",INDIRECT("記入用2!$Q$61"))</f>
      </c>
      <c r="F67" s="128">
        <f ca="1">IF(ISBLANK(INDIRECT("記入用2!$K$61")),"",INDIRECT("記入用2!$K$61"))</f>
      </c>
      <c r="G67" s="128">
        <f ca="1">IF(ISBLANK(INDIRECT("記入用2!$L$61")),"",INDIRECT("記入用2!$L$61"))</f>
      </c>
      <c r="H67" s="128">
        <f ca="1">IF(ISBLANK(INDIRECT("記入用2!$M$61")),"",INDIRECT("記入用2!$M$61"))</f>
      </c>
      <c r="I67" s="128">
        <f ca="1">IF(ISBLANK(INDIRECT("記入用2!$n$61")),"",INDIRECT("記入用2!$n$61"))</f>
      </c>
      <c r="J67" s="130">
        <f ca="1">IF(ISBLANK(INDIRECT("記入用2!$o$61")),"",INDIRECT("記入用2!$o$61"))</f>
      </c>
    </row>
    <row r="68" spans="1:10" s="112" customFormat="1" ht="27.75" customHeight="1">
      <c r="A68" s="131" t="s">
        <v>66</v>
      </c>
      <c r="E68" s="131" t="s">
        <v>76</v>
      </c>
      <c r="F68" s="132"/>
      <c r="G68" s="132"/>
      <c r="H68" s="132"/>
      <c r="I68" s="132"/>
      <c r="J68" s="132"/>
    </row>
    <row r="69" spans="1:10" s="120" customFormat="1" ht="64.5" customHeight="1">
      <c r="A69" s="113">
        <v>1</v>
      </c>
      <c r="B69" s="115">
        <f ca="1">IF(ISBLANK(INDIRECT("記入用2!$e$62")),"",INDIRECT("記入用2!$e$62"))</f>
      </c>
      <c r="C69" s="115">
        <f ca="1">IF(ISBLANK(INDIRECT("記入用2!$f$62")),"",INDIRECT("記入用2!$f$62"))</f>
      </c>
      <c r="D69" s="116">
        <f ca="1">IF(ISBLANK(INDIRECT("記入用2!$G$62")),"",INDIRECT("記入用2!$G$62"))</f>
      </c>
      <c r="E69" s="117">
        <f ca="1">IF(INDIRECT("記入用2!$I$62")="","",INDIRECT("記入用2!$Q$62"))</f>
      </c>
      <c r="F69" s="118">
        <f ca="1">IF(ISBLANK(INDIRECT("記入用2!$K$62")),"",INDIRECT("記入用2!$K$62"))</f>
      </c>
      <c r="G69" s="116">
        <f ca="1">IF(ISBLANK(INDIRECT("記入用2!$L$62")),"",INDIRECT("記入用2!$L$62"))</f>
      </c>
      <c r="H69" s="116">
        <f ca="1">IF(ISBLANK(INDIRECT("記入用2!$M$62")),"",INDIRECT("記入用2!$M$62"))</f>
      </c>
      <c r="I69" s="116">
        <f ca="1">IF(ISBLANK(INDIRECT("記入用2!$n$62")),"",INDIRECT("記入用2!$n$62"))</f>
      </c>
      <c r="J69" s="119">
        <f ca="1">IF(ISBLANK(INDIRECT("記入用2!$o$62")),"",INDIRECT("記入用2!$o$62"))</f>
      </c>
    </row>
    <row r="70" spans="1:10" s="120" customFormat="1" ht="64.5" customHeight="1">
      <c r="A70" s="121">
        <v>2</v>
      </c>
      <c r="B70" s="122">
        <f ca="1">IF(ISBLANK(INDIRECT("記入用2!$e$63")),"",INDIRECT("記入用2!$e$63"))</f>
      </c>
      <c r="C70" s="122">
        <f ca="1">IF(ISBLANK(INDIRECT("記入用2!$f$63")),"",INDIRECT("記入用2!$f$63"))</f>
      </c>
      <c r="D70" s="123">
        <f ca="1">IF(ISBLANK(INDIRECT("記入用2!$G$63")),"",INDIRECT("記入用2!$G$63"))</f>
      </c>
      <c r="E70" s="124">
        <f ca="1">IF(INDIRECT("記入用2!$I$63")="","",INDIRECT("記入用2!$Q$63"))</f>
      </c>
      <c r="F70" s="123">
        <f ca="1">IF(ISBLANK(INDIRECT("記入用2!$K$63")),"",INDIRECT("記入用2!$K$63"))</f>
      </c>
      <c r="G70" s="123">
        <f ca="1">IF(ISBLANK(INDIRECT("記入用2!$L$63")),"",INDIRECT("記入用2!$L$63"))</f>
      </c>
      <c r="H70" s="123">
        <f ca="1">IF(ISBLANK(INDIRECT("記入用2!$M$63")),"",INDIRECT("記入用2!$M$63"))</f>
      </c>
      <c r="I70" s="123">
        <f ca="1">IF(ISBLANK(INDIRECT("記入用2!$n$63")),"",INDIRECT("記入用2!$n$63"))</f>
      </c>
      <c r="J70" s="125">
        <f ca="1">IF(ISBLANK(INDIRECT("記入用2!$o$63")),"",INDIRECT("記入用2!$o$63"))</f>
      </c>
    </row>
    <row r="71" spans="1:10" s="120" customFormat="1" ht="64.5" customHeight="1">
      <c r="A71" s="121">
        <v>3</v>
      </c>
      <c r="B71" s="122">
        <f ca="1">IF(ISBLANK(INDIRECT("記入用2!$e$64")),"",INDIRECT("記入用2!$e$64"))</f>
      </c>
      <c r="C71" s="122">
        <f ca="1">IF(ISBLANK(INDIRECT("記入用2!$f$64")),"",INDIRECT("記入用2!$f$64"))</f>
      </c>
      <c r="D71" s="123">
        <f ca="1">IF(ISBLANK(INDIRECT("記入用2!$G$64")),"",INDIRECT("記入用2!$G$64"))</f>
      </c>
      <c r="E71" s="124">
        <f ca="1">IF(INDIRECT("記入用2!$I$64")="","",INDIRECT("記入用2!$Q$64"))</f>
      </c>
      <c r="F71" s="123">
        <f ca="1">IF(ISBLANK(INDIRECT("記入用2!$K$64")),"",INDIRECT("記入用2!$K$64"))</f>
      </c>
      <c r="G71" s="123">
        <f ca="1">IF(ISBLANK(INDIRECT("記入用2!$L$64")),"",INDIRECT("記入用2!$L$64"))</f>
      </c>
      <c r="H71" s="123">
        <f ca="1">IF(ISBLANK(INDIRECT("記入用2!$M$64")),"",INDIRECT("記入用2!$M$64"))</f>
      </c>
      <c r="I71" s="123">
        <f ca="1">IF(ISBLANK(INDIRECT("記入用2!$n$64")),"",INDIRECT("記入用2!$n$64"))</f>
      </c>
      <c r="J71" s="125">
        <f ca="1">IF(ISBLANK(INDIRECT("記入用2!$o$64")),"",INDIRECT("記入用2!$o$64"))</f>
      </c>
    </row>
    <row r="72" spans="1:10" s="120" customFormat="1" ht="64.5" customHeight="1">
      <c r="A72" s="121">
        <v>4</v>
      </c>
      <c r="B72" s="122">
        <f ca="1">IF(ISBLANK(INDIRECT("記入用2!$e$65")),"",INDIRECT("記入用2!$e$65"))</f>
      </c>
      <c r="C72" s="122">
        <f ca="1">IF(ISBLANK(INDIRECT("記入用2!$f$65")),"",INDIRECT("記入用2!$f$65"))</f>
      </c>
      <c r="D72" s="123">
        <f ca="1">IF(ISBLANK(INDIRECT("記入用2!$G$65")),"",INDIRECT("記入用2!$G$65"))</f>
      </c>
      <c r="E72" s="124">
        <f ca="1">IF(INDIRECT("記入用2!$I$65")="","",INDIRECT("記入用2!$Q$65"))</f>
      </c>
      <c r="F72" s="123">
        <f ca="1">IF(ISBLANK(INDIRECT("記入用2!$K$65")),"",INDIRECT("記入用2!$K$65"))</f>
      </c>
      <c r="G72" s="123">
        <f ca="1">IF(ISBLANK(INDIRECT("記入用2!$L$65")),"",INDIRECT("記入用2!$L$65"))</f>
      </c>
      <c r="H72" s="123">
        <f ca="1">IF(ISBLANK(INDIRECT("記入用2!$M$65")),"",INDIRECT("記入用2!$M$65"))</f>
      </c>
      <c r="I72" s="123">
        <f ca="1">IF(ISBLANK(INDIRECT("記入用2!$n$65")),"",INDIRECT("記入用2!$n$65"))</f>
      </c>
      <c r="J72" s="125">
        <f ca="1">IF(ISBLANK(INDIRECT("記入用2!$o$65")),"",INDIRECT("記入用2!$o$65"))</f>
      </c>
    </row>
    <row r="73" spans="1:10" s="120" customFormat="1" ht="64.5" customHeight="1">
      <c r="A73" s="146">
        <v>5</v>
      </c>
      <c r="B73" s="147">
        <f ca="1">IF(ISBLANK(INDIRECT("記入用2!$e$66")),"",INDIRECT("記入用2!$e$66"))</f>
      </c>
      <c r="C73" s="147">
        <f ca="1">IF(ISBLANK(INDIRECT("記入用2!$f$66")),"",INDIRECT("記入用2!$f$66"))</f>
      </c>
      <c r="D73" s="148">
        <f ca="1">IF(ISBLANK(INDIRECT("記入用2!$G$66")),"",INDIRECT("記入用2!$G$66"))</f>
      </c>
      <c r="E73" s="149">
        <f ca="1">IF(INDIRECT("記入用2!$I$66")="","",INDIRECT("記入用2!$Q$66"))</f>
      </c>
      <c r="F73" s="148">
        <f ca="1">IF(ISBLANK(INDIRECT("記入用2!$K$66")),"",INDIRECT("記入用2!$K$66"))</f>
      </c>
      <c r="G73" s="148">
        <f ca="1">IF(ISBLANK(INDIRECT("記入用2!$L$66")),"",INDIRECT("記入用2!$L$66"))</f>
      </c>
      <c r="H73" s="148">
        <f ca="1">IF(ISBLANK(INDIRECT("記入用2!$M$66")),"",INDIRECT("記入用2!$M$66"))</f>
      </c>
      <c r="I73" s="148">
        <f ca="1">IF(ISBLANK(INDIRECT("記入用2!$n$66")),"",INDIRECT("記入用2!$n$66"))</f>
      </c>
      <c r="J73" s="150">
        <f ca="1">IF(ISBLANK(INDIRECT("記入用2!$o$66")),"",INDIRECT("記入用2!$o$66"))</f>
      </c>
    </row>
    <row r="74" spans="1:10" s="120" customFormat="1" ht="64.5" customHeight="1">
      <c r="A74" s="164" t="s">
        <v>300</v>
      </c>
      <c r="B74" s="127">
        <f ca="1">IF(ISBLANK(INDIRECT("記入用2!$e$67")),"",INDIRECT("記入用2!$e$67"))</f>
      </c>
      <c r="C74" s="127">
        <f ca="1">IF(ISBLANK(INDIRECT("記入用2!$f$67")),"",INDIRECT("記入用2!$f$67"))</f>
      </c>
      <c r="D74" s="128">
        <f ca="1">IF(ISBLANK(INDIRECT("記入用2!$G$67")),"",INDIRECT("記入用2!$G$67"))</f>
      </c>
      <c r="E74" s="129">
        <f ca="1">IF(INDIRECT("記入用2!$I$67")="","",INDIRECT("記入用2!$Q$67"))</f>
      </c>
      <c r="F74" s="128">
        <f ca="1">IF(ISBLANK(INDIRECT("記入用2!$K$67")),"",INDIRECT("記入用2!$K$67"))</f>
      </c>
      <c r="G74" s="128">
        <f ca="1">IF(ISBLANK(INDIRECT("記入用2!$L$67")),"",INDIRECT("記入用2!$L$67"))</f>
      </c>
      <c r="H74" s="128">
        <f ca="1">IF(ISBLANK(INDIRECT("記入用2!$M$67")),"",INDIRECT("記入用2!$M$67"))</f>
      </c>
      <c r="I74" s="128">
        <f ca="1">IF(ISBLANK(INDIRECT("記入用2!$n$67")),"",INDIRECT("記入用2!$n$67"))</f>
      </c>
      <c r="J74" s="130">
        <f ca="1">IF(ISBLANK(INDIRECT("記入用2!$o$67")),"",INDIRECT("記入用2!$o$67"))</f>
      </c>
    </row>
    <row r="75" spans="1:10" s="112" customFormat="1" ht="27.75" customHeight="1">
      <c r="A75" s="131" t="s">
        <v>66</v>
      </c>
      <c r="E75" s="131" t="s">
        <v>77</v>
      </c>
      <c r="F75" s="132"/>
      <c r="G75" s="132"/>
      <c r="H75" s="132"/>
      <c r="I75" s="132"/>
      <c r="J75" s="132"/>
    </row>
    <row r="76" spans="1:10" s="120" customFormat="1" ht="64.5" customHeight="1">
      <c r="A76" s="113">
        <v>1</v>
      </c>
      <c r="B76" s="115">
        <f ca="1">IF(ISBLANK(INDIRECT("記入用2!$e$68")),"",INDIRECT("記入用2!$e$68"))</f>
      </c>
      <c r="C76" s="115">
        <f ca="1">IF(ISBLANK(INDIRECT("記入用2!$f$68")),"",INDIRECT("記入用2!$f$68"))</f>
      </c>
      <c r="D76" s="116">
        <f ca="1">IF(ISBLANK(INDIRECT("記入用2!$G$68")),"",INDIRECT("記入用2!$G$68"))</f>
      </c>
      <c r="E76" s="117">
        <f ca="1">IF(INDIRECT("記入用2!$I$68")="","",INDIRECT("記入用2!$Q$68"))</f>
      </c>
      <c r="F76" s="118">
        <f ca="1">IF(ISBLANK(INDIRECT("記入用2!$K$68")),"",INDIRECT("記入用2!$K$68"))</f>
      </c>
      <c r="G76" s="116">
        <f ca="1">IF(ISBLANK(INDIRECT("記入用2!$L$68")),"",INDIRECT("記入用2!$L$68"))</f>
      </c>
      <c r="H76" s="116">
        <f ca="1">IF(ISBLANK(INDIRECT("記入用2!$M$68")),"",INDIRECT("記入用2!$M$68"))</f>
      </c>
      <c r="I76" s="116">
        <f ca="1">IF(ISBLANK(INDIRECT("記入用2!$n$68")),"",INDIRECT("記入用2!$n$68"))</f>
      </c>
      <c r="J76" s="119">
        <f ca="1">IF(ISBLANK(INDIRECT("記入用2!$o$68")),"",INDIRECT("記入用2!$o$68"))</f>
      </c>
    </row>
    <row r="77" spans="1:10" s="120" customFormat="1" ht="64.5" customHeight="1">
      <c r="A77" s="121">
        <v>2</v>
      </c>
      <c r="B77" s="122">
        <f ca="1">IF(ISBLANK(INDIRECT("記入用2!$e$69")),"",INDIRECT("記入用2!$e$69"))</f>
      </c>
      <c r="C77" s="122">
        <f ca="1">IF(ISBLANK(INDIRECT("記入用2!$f$69")),"",INDIRECT("記入用2!$f$69"))</f>
      </c>
      <c r="D77" s="123">
        <f ca="1">IF(ISBLANK(INDIRECT("記入用2!$G$69")),"",INDIRECT("記入用2!$G$69"))</f>
      </c>
      <c r="E77" s="124">
        <f ca="1">IF(INDIRECT("記入用2!$I$69")="","",INDIRECT("記入用2!$Q$69"))</f>
      </c>
      <c r="F77" s="123">
        <f ca="1">IF(ISBLANK(INDIRECT("記入用2!$K$69")),"",INDIRECT("記入用2!$K$69"))</f>
      </c>
      <c r="G77" s="123">
        <f ca="1">IF(ISBLANK(INDIRECT("記入用2!$L$69")),"",INDIRECT("記入用2!$L$69"))</f>
      </c>
      <c r="H77" s="123">
        <f ca="1">IF(ISBLANK(INDIRECT("記入用2!$M$69")),"",INDIRECT("記入用2!$M$69"))</f>
      </c>
      <c r="I77" s="123">
        <f ca="1">IF(ISBLANK(INDIRECT("記入用2!$n$69")),"",INDIRECT("記入用2!$n$69"))</f>
      </c>
      <c r="J77" s="125">
        <f ca="1">IF(ISBLANK(INDIRECT("記入用2!$o$69")),"",INDIRECT("記入用2!$o$69"))</f>
      </c>
    </row>
    <row r="78" spans="1:10" s="120" customFormat="1" ht="64.5" customHeight="1">
      <c r="A78" s="121">
        <v>3</v>
      </c>
      <c r="B78" s="122">
        <f ca="1">IF(ISBLANK(INDIRECT("記入用2!$e$70")),"",INDIRECT("記入用2!$e$70"))</f>
      </c>
      <c r="C78" s="122">
        <f ca="1">IF(ISBLANK(INDIRECT("記入用2!$f$70")),"",INDIRECT("記入用2!$f$70"))</f>
      </c>
      <c r="D78" s="123">
        <f ca="1">IF(ISBLANK(INDIRECT("記入用2!$G$70")),"",INDIRECT("記入用2!$G$70"))</f>
      </c>
      <c r="E78" s="124">
        <f ca="1">IF(INDIRECT("記入用2!$I$70")="","",INDIRECT("記入用2!$Q$70"))</f>
      </c>
      <c r="F78" s="123">
        <f ca="1">IF(ISBLANK(INDIRECT("記入用2!$K$70")),"",INDIRECT("記入用2!$K$70"))</f>
      </c>
      <c r="G78" s="123">
        <f ca="1">IF(ISBLANK(INDIRECT("記入用2!$L$70")),"",INDIRECT("記入用2!$L$70"))</f>
      </c>
      <c r="H78" s="123">
        <f ca="1">IF(ISBLANK(INDIRECT("記入用2!$M$70")),"",INDIRECT("記入用2!$M$70"))</f>
      </c>
      <c r="I78" s="123">
        <f ca="1">IF(ISBLANK(INDIRECT("記入用2!$n$70")),"",INDIRECT("記入用2!$n$70"))</f>
      </c>
      <c r="J78" s="125">
        <f ca="1">IF(ISBLANK(INDIRECT("記入用2!$o$70")),"",INDIRECT("記入用2!$o$70"))</f>
      </c>
    </row>
    <row r="79" spans="1:10" s="120" customFormat="1" ht="64.5" customHeight="1">
      <c r="A79" s="121">
        <v>4</v>
      </c>
      <c r="B79" s="122">
        <f ca="1">IF(ISBLANK(INDIRECT("記入用2!$e$71")),"",INDIRECT("記入用2!$e$71"))</f>
      </c>
      <c r="C79" s="122">
        <f ca="1">IF(ISBLANK(INDIRECT("記入用2!$f$71")),"",INDIRECT("記入用2!$f$71"))</f>
      </c>
      <c r="D79" s="123">
        <f ca="1">IF(ISBLANK(INDIRECT("記入用2!$G$71")),"",INDIRECT("記入用2!$G$71"))</f>
      </c>
      <c r="E79" s="124">
        <f ca="1">IF(INDIRECT("記入用2!$I$71")="","",INDIRECT("記入用2!$Q$71"))</f>
      </c>
      <c r="F79" s="123">
        <f ca="1">IF(ISBLANK(INDIRECT("記入用2!$K$71")),"",INDIRECT("記入用2!$K$71"))</f>
      </c>
      <c r="G79" s="123">
        <f ca="1">IF(ISBLANK(INDIRECT("記入用2!$L$71")),"",INDIRECT("記入用2!$L$71"))</f>
      </c>
      <c r="H79" s="123">
        <f ca="1">IF(ISBLANK(INDIRECT("記入用2!$M$71")),"",INDIRECT("記入用2!$M$71"))</f>
      </c>
      <c r="I79" s="123">
        <f ca="1">IF(ISBLANK(INDIRECT("記入用2!$n$71")),"",INDIRECT("記入用2!$n$71"))</f>
      </c>
      <c r="J79" s="125">
        <f ca="1">IF(ISBLANK(INDIRECT("記入用2!$o$71")),"",INDIRECT("記入用2!$o$71"))</f>
      </c>
    </row>
    <row r="80" spans="1:10" s="120" customFormat="1" ht="64.5" customHeight="1">
      <c r="A80" s="146">
        <v>5</v>
      </c>
      <c r="B80" s="122">
        <f ca="1">IF(ISBLANK(INDIRECT("記入用2!$e$72")),"",INDIRECT("記入用2!$e$72"))</f>
      </c>
      <c r="C80" s="122">
        <f ca="1">IF(ISBLANK(INDIRECT("記入用2!$f$72")),"",INDIRECT("記入用2!$f$72"))</f>
      </c>
      <c r="D80" s="123">
        <f ca="1">IF(ISBLANK(INDIRECT("記入用2!$G$72")),"",INDIRECT("記入用2!$G$72"))</f>
      </c>
      <c r="E80" s="124">
        <f ca="1">IF(INDIRECT("記入用2!$I$72")="","",INDIRECT("記入用2!$Q$72"))</f>
      </c>
      <c r="F80" s="123">
        <f ca="1">IF(ISBLANK(INDIRECT("記入用2!$K$72")),"",INDIRECT("記入用2!$K$72"))</f>
      </c>
      <c r="G80" s="123">
        <f ca="1">IF(ISBLANK(INDIRECT("記入用2!$L$72")),"",INDIRECT("記入用2!$L$72"))</f>
      </c>
      <c r="H80" s="123">
        <f ca="1">IF(ISBLANK(INDIRECT("記入用2!$M$72")),"",INDIRECT("記入用2!$M$72"))</f>
      </c>
      <c r="I80" s="123">
        <f ca="1">IF(ISBLANK(INDIRECT("記入用2!$n$72")),"",INDIRECT("記入用2!$n$72"))</f>
      </c>
      <c r="J80" s="125">
        <f ca="1">IF(ISBLANK(INDIRECT("記入用2!$o$72")),"",INDIRECT("記入用2!$o$72"))</f>
      </c>
    </row>
    <row r="81" spans="1:10" s="120" customFormat="1" ht="64.5" customHeight="1">
      <c r="A81" s="164" t="s">
        <v>300</v>
      </c>
      <c r="B81" s="127">
        <f ca="1">IF(ISBLANK(INDIRECT("記入用2!$e$73")),"",INDIRECT("記入用2!$e$73"))</f>
      </c>
      <c r="C81" s="127">
        <f ca="1">IF(ISBLANK(INDIRECT("記入用2!$f$73")),"",INDIRECT("記入用2!$f$73"))</f>
      </c>
      <c r="D81" s="128">
        <f ca="1">IF(ISBLANK(INDIRECT("記入用2!$G$73")),"",INDIRECT("記入用2!$G$73"))</f>
      </c>
      <c r="E81" s="129">
        <f ca="1">IF(INDIRECT("記入用2!$I$73")="","",INDIRECT("記入用2!$Q$73"))</f>
      </c>
      <c r="F81" s="128">
        <f ca="1">IF(ISBLANK(INDIRECT("記入用2!$K$73")),"",INDIRECT("記入用2!$K$73"))</f>
      </c>
      <c r="G81" s="128">
        <f ca="1">IF(ISBLANK(INDIRECT("記入用2!$L$73")),"",INDIRECT("記入用2!$L$73"))</f>
      </c>
      <c r="H81" s="128">
        <f ca="1">IF(ISBLANK(INDIRECT("記入用2!$M$73")),"",INDIRECT("記入用2!$M$73"))</f>
      </c>
      <c r="I81" s="128">
        <f ca="1">IF(ISBLANK(INDIRECT("記入用2!$n$73")),"",INDIRECT("記入用2!$n$73"))</f>
      </c>
      <c r="J81" s="130">
        <f ca="1">IF(ISBLANK(INDIRECT("記入用2!$o$73")),"",INDIRECT("記入用2!$o$73"))</f>
      </c>
    </row>
    <row r="82" spans="1:10" s="112" customFormat="1" ht="27.75" customHeight="1">
      <c r="A82" s="131" t="s">
        <v>66</v>
      </c>
      <c r="E82" s="131" t="s">
        <v>78</v>
      </c>
      <c r="F82" s="132"/>
      <c r="G82" s="132"/>
      <c r="H82" s="132"/>
      <c r="I82" s="132"/>
      <c r="J82" s="132"/>
    </row>
    <row r="83" spans="1:10" s="120" customFormat="1" ht="64.5" customHeight="1">
      <c r="A83" s="113">
        <v>1</v>
      </c>
      <c r="B83" s="115">
        <f ca="1">IF(ISBLANK(INDIRECT("記入用2!$e$74")),"",INDIRECT("記入用2!$e$74"))</f>
      </c>
      <c r="C83" s="115">
        <f ca="1">IF(ISBLANK(INDIRECT("記入用2!$f$74")),"",INDIRECT("記入用2!$f$74"))</f>
      </c>
      <c r="D83" s="116">
        <f ca="1">IF(ISBLANK(INDIRECT("記入用2!$G$74")),"",INDIRECT("記入用2!$G$74"))</f>
      </c>
      <c r="E83" s="117">
        <f ca="1">IF(INDIRECT("記入用2!$I$74")="","",INDIRECT("記入用2!$Q$74"))</f>
      </c>
      <c r="F83" s="118">
        <f ca="1">IF(ISBLANK(INDIRECT("記入用2!$K$74")),"",INDIRECT("記入用2!$K$74"))</f>
      </c>
      <c r="G83" s="116">
        <f ca="1">IF(ISBLANK(INDIRECT("記入用2!$L$74")),"",INDIRECT("記入用2!$L$74"))</f>
      </c>
      <c r="H83" s="116">
        <f ca="1">IF(ISBLANK(INDIRECT("記入用2!$M$74")),"",INDIRECT("記入用2!$M$74"))</f>
      </c>
      <c r="I83" s="116">
        <f ca="1">IF(ISBLANK(INDIRECT("記入用2!$n$74")),"",INDIRECT("記入用2!$n$74"))</f>
      </c>
      <c r="J83" s="119">
        <f ca="1">IF(ISBLANK(INDIRECT("記入用2!$o$74")),"",INDIRECT("記入用2!$o$74"))</f>
      </c>
    </row>
    <row r="84" spans="1:10" s="120" customFormat="1" ht="64.5" customHeight="1">
      <c r="A84" s="121">
        <v>2</v>
      </c>
      <c r="B84" s="122">
        <f ca="1">IF(ISBLANK(INDIRECT("記入用2!$e$75")),"",INDIRECT("記入用2!$e$75"))</f>
      </c>
      <c r="C84" s="122">
        <f ca="1">IF(ISBLANK(INDIRECT("記入用2!$f$75")),"",INDIRECT("記入用2!$f$75"))</f>
      </c>
      <c r="D84" s="123">
        <f ca="1">IF(ISBLANK(INDIRECT("記入用2!$G$75")),"",INDIRECT("記入用2!$G$75"))</f>
      </c>
      <c r="E84" s="124">
        <f ca="1">IF(INDIRECT("記入用2!$I$75")="","",INDIRECT("記入用2!$Q$75"))</f>
      </c>
      <c r="F84" s="123">
        <f ca="1">IF(ISBLANK(INDIRECT("記入用2!$K$75")),"",INDIRECT("記入用2!$K$75"))</f>
      </c>
      <c r="G84" s="123">
        <f ca="1">IF(ISBLANK(INDIRECT("記入用2!$L$75")),"",INDIRECT("記入用2!$L$75"))</f>
      </c>
      <c r="H84" s="123">
        <f ca="1">IF(ISBLANK(INDIRECT("記入用2!$M$75")),"",INDIRECT("記入用2!$M$75"))</f>
      </c>
      <c r="I84" s="123">
        <f ca="1">IF(ISBLANK(INDIRECT("記入用2!$n$75")),"",INDIRECT("記入用2!$n$75"))</f>
      </c>
      <c r="J84" s="125">
        <f ca="1">IF(ISBLANK(INDIRECT("記入用2!$o$75")),"",INDIRECT("記入用2!$o$75"))</f>
      </c>
    </row>
    <row r="85" spans="1:10" s="120" customFormat="1" ht="64.5" customHeight="1">
      <c r="A85" s="121">
        <v>3</v>
      </c>
      <c r="B85" s="122">
        <f ca="1">IF(ISBLANK(INDIRECT("記入用2!$e$76")),"",INDIRECT("記入用2!$e$76"))</f>
      </c>
      <c r="C85" s="122">
        <f ca="1">IF(ISBLANK(INDIRECT("記入用2!$f$76")),"",INDIRECT("記入用2!$f$76"))</f>
      </c>
      <c r="D85" s="123">
        <f ca="1">IF(ISBLANK(INDIRECT("記入用2!$G$76")),"",INDIRECT("記入用2!$G$76"))</f>
      </c>
      <c r="E85" s="124">
        <f ca="1">IF(INDIRECT("記入用2!$I$76")="","",INDIRECT("記入用2!$Q$76"))</f>
      </c>
      <c r="F85" s="123">
        <f ca="1">IF(ISBLANK(INDIRECT("記入用2!$K$76")),"",INDIRECT("記入用2!$K$76"))</f>
      </c>
      <c r="G85" s="123">
        <f ca="1">IF(ISBLANK(INDIRECT("記入用2!$L$76")),"",INDIRECT("記入用2!$L$76"))</f>
      </c>
      <c r="H85" s="123">
        <f ca="1">IF(ISBLANK(INDIRECT("記入用2!$M$76")),"",INDIRECT("記入用2!$M$76"))</f>
      </c>
      <c r="I85" s="123">
        <f ca="1">IF(ISBLANK(INDIRECT("記入用2!$n$76")),"",INDIRECT("記入用2!$n$76"))</f>
      </c>
      <c r="J85" s="125">
        <f ca="1">IF(ISBLANK(INDIRECT("記入用2!$o$76")),"",INDIRECT("記入用2!$o$76"))</f>
      </c>
    </row>
    <row r="86" spans="1:10" s="120" customFormat="1" ht="64.5" customHeight="1">
      <c r="A86" s="121">
        <v>4</v>
      </c>
      <c r="B86" s="122">
        <f ca="1">IF(ISBLANK(INDIRECT("記入用2!$e$77")),"",INDIRECT("記入用2!$e$77"))</f>
      </c>
      <c r="C86" s="122">
        <f ca="1">IF(ISBLANK(INDIRECT("記入用2!$f$77")),"",INDIRECT("記入用2!$f$77"))</f>
      </c>
      <c r="D86" s="123">
        <f ca="1">IF(ISBLANK(INDIRECT("記入用2!$G$77")),"",INDIRECT("記入用2!$G$77"))</f>
      </c>
      <c r="E86" s="124">
        <f ca="1">IF(INDIRECT("記入用2!$I$77")="","",INDIRECT("記入用2!$Q$77"))</f>
      </c>
      <c r="F86" s="123">
        <f ca="1">IF(ISBLANK(INDIRECT("記入用2!$K$77")),"",INDIRECT("記入用2!$K$77"))</f>
      </c>
      <c r="G86" s="123">
        <f ca="1">IF(ISBLANK(INDIRECT("記入用2!$L$77")),"",INDIRECT("記入用2!$L$77"))</f>
      </c>
      <c r="H86" s="123">
        <f ca="1">IF(ISBLANK(INDIRECT("記入用2!$M$77")),"",INDIRECT("記入用2!$M$77"))</f>
      </c>
      <c r="I86" s="123">
        <f ca="1">IF(ISBLANK(INDIRECT("記入用2!$n$77")),"",INDIRECT("記入用2!$n$77"))</f>
      </c>
      <c r="J86" s="125">
        <f ca="1">IF(ISBLANK(INDIRECT("記入用2!$o$77")),"",INDIRECT("記入用2!$o$77"))</f>
      </c>
    </row>
    <row r="87" spans="1:10" s="120" customFormat="1" ht="64.5" customHeight="1">
      <c r="A87" s="146">
        <v>5</v>
      </c>
      <c r="B87" s="147">
        <f ca="1">IF(ISBLANK(INDIRECT("記入用2!$e$78")),"",INDIRECT("記入用2!$e$78"))</f>
      </c>
      <c r="C87" s="147">
        <f ca="1">IF(ISBLANK(INDIRECT("記入用2!$f$78")),"",INDIRECT("記入用2!$f$78"))</f>
      </c>
      <c r="D87" s="148">
        <f ca="1">IF(ISBLANK(INDIRECT("記入用2!$G$78")),"",INDIRECT("記入用2!$G$78"))</f>
      </c>
      <c r="E87" s="149">
        <f ca="1">IF(INDIRECT("記入用2!$I$78")="","",INDIRECT("記入用2!$Q$78"))</f>
      </c>
      <c r="F87" s="148">
        <f ca="1">IF(ISBLANK(INDIRECT("記入用2!$K$78")),"",INDIRECT("記入用2!$K$78"))</f>
      </c>
      <c r="G87" s="148">
        <f ca="1">IF(ISBLANK(INDIRECT("記入用2!$L$78")),"",INDIRECT("記入用2!$L$78"))</f>
      </c>
      <c r="H87" s="148">
        <f ca="1">IF(ISBLANK(INDIRECT("記入用2!$M$78")),"",INDIRECT("記入用2!$M$78"))</f>
      </c>
      <c r="I87" s="148">
        <f ca="1">IF(ISBLANK(INDIRECT("記入用2!$n$78")),"",INDIRECT("記入用2!$n$78"))</f>
      </c>
      <c r="J87" s="150">
        <f ca="1">IF(ISBLANK(INDIRECT("記入用2!$o$78")),"",INDIRECT("記入用2!$o$78"))</f>
      </c>
    </row>
    <row r="88" spans="1:10" s="120" customFormat="1" ht="64.5" customHeight="1">
      <c r="A88" s="164" t="s">
        <v>300</v>
      </c>
      <c r="B88" s="127">
        <f ca="1">IF(ISBLANK(INDIRECT("記入用2!$e$79")),"",INDIRECT("記入用2!$e$79"))</f>
      </c>
      <c r="C88" s="127">
        <f ca="1">IF(ISBLANK(INDIRECT("記入用2!$f$79")),"",INDIRECT("記入用2!$f$79"))</f>
      </c>
      <c r="D88" s="128">
        <f ca="1">IF(ISBLANK(INDIRECT("記入用2!$G$79")),"",INDIRECT("記入用2!$G$79"))</f>
      </c>
      <c r="E88" s="129">
        <f ca="1">IF(INDIRECT("記入用2!$I$79")="","",INDIRECT("記入用2!$Q$79"))</f>
      </c>
      <c r="F88" s="128">
        <f ca="1">IF(ISBLANK(INDIRECT("記入用2!$K$79")),"",INDIRECT("記入用2!$K$79"))</f>
      </c>
      <c r="G88" s="128">
        <f ca="1">IF(ISBLANK(INDIRECT("記入用2!$L$79")),"",INDIRECT("記入用2!$L$79"))</f>
      </c>
      <c r="H88" s="128">
        <f ca="1">IF(ISBLANK(INDIRECT("記入用2!$M$79")),"",INDIRECT("記入用2!$M$79"))</f>
      </c>
      <c r="I88" s="128">
        <f ca="1">IF(ISBLANK(INDIRECT("記入用2!$n$79")),"",INDIRECT("記入用2!$n$79"))</f>
      </c>
      <c r="J88" s="130">
        <f ca="1">IF(ISBLANK(INDIRECT("記入用2!$o$79")),"",INDIRECT("記入用2!$o$79"))</f>
      </c>
    </row>
    <row r="89" spans="1:10" s="112" customFormat="1" ht="27.75" customHeight="1">
      <c r="A89" s="131" t="s">
        <v>66</v>
      </c>
      <c r="E89" s="131" t="s">
        <v>79</v>
      </c>
      <c r="F89" s="132"/>
      <c r="G89" s="132"/>
      <c r="H89" s="132"/>
      <c r="I89" s="132"/>
      <c r="J89" s="132"/>
    </row>
    <row r="90" spans="1:10" s="120" customFormat="1" ht="64.5" customHeight="1">
      <c r="A90" s="113">
        <v>1</v>
      </c>
      <c r="B90" s="115">
        <f ca="1">IF(ISBLANK(INDIRECT("記入用2!$e$80")),"",INDIRECT("記入用2!$e$80"))</f>
      </c>
      <c r="C90" s="115">
        <f ca="1">IF(ISBLANK(INDIRECT("記入用2!$f$80")),"",INDIRECT("記入用2!$f$80"))</f>
      </c>
      <c r="D90" s="116">
        <f ca="1">IF(ISBLANK(INDIRECT("記入用2!$G$80")),"",INDIRECT("記入用2!$G$80"))</f>
      </c>
      <c r="E90" s="117">
        <f ca="1">IF(INDIRECT("記入用2!$I$80")="","",INDIRECT("記入用2!$Q$80"))</f>
      </c>
      <c r="F90" s="118">
        <f ca="1">IF(ISBLANK(INDIRECT("記入用2!$K$80")),"",INDIRECT("記入用2!$K$80"))</f>
      </c>
      <c r="G90" s="116">
        <f ca="1">IF(ISBLANK(INDIRECT("記入用2!$L$80")),"",INDIRECT("記入用2!$L$80"))</f>
      </c>
      <c r="H90" s="116">
        <f ca="1">IF(ISBLANK(INDIRECT("記入用2!$M$80")),"",INDIRECT("記入用2!$M$80"))</f>
      </c>
      <c r="I90" s="116">
        <f ca="1">IF(ISBLANK(INDIRECT("記入用2!$n$80")),"",INDIRECT("記入用2!$n$80"))</f>
      </c>
      <c r="J90" s="119">
        <f ca="1">IF(ISBLANK(INDIRECT("記入用2!$o$80")),"",INDIRECT("記入用2!$o$80"))</f>
      </c>
    </row>
    <row r="91" spans="1:10" s="120" customFormat="1" ht="64.5" customHeight="1">
      <c r="A91" s="121">
        <v>2</v>
      </c>
      <c r="B91" s="122">
        <f ca="1">IF(ISBLANK(INDIRECT("記入用2!$e$81")),"",INDIRECT("記入用2!$e$81"))</f>
      </c>
      <c r="C91" s="122">
        <f ca="1">IF(ISBLANK(INDIRECT("記入用2!$f$81")),"",INDIRECT("記入用2!$f$81"))</f>
      </c>
      <c r="D91" s="123">
        <f ca="1">IF(ISBLANK(INDIRECT("記入用2!$G$81")),"",INDIRECT("記入用2!$G$81"))</f>
      </c>
      <c r="E91" s="124">
        <f ca="1">IF(INDIRECT("記入用2!$I$81")="","",INDIRECT("記入用2!$Q$81"))</f>
      </c>
      <c r="F91" s="123">
        <f ca="1">IF(ISBLANK(INDIRECT("記入用2!$K$81")),"",INDIRECT("記入用2!$K$81"))</f>
      </c>
      <c r="G91" s="123">
        <f ca="1">IF(ISBLANK(INDIRECT("記入用2!$L$81")),"",INDIRECT("記入用2!$L$81"))</f>
      </c>
      <c r="H91" s="123">
        <f ca="1">IF(ISBLANK(INDIRECT("記入用2!$M$81")),"",INDIRECT("記入用2!$M$81"))</f>
      </c>
      <c r="I91" s="123">
        <f ca="1">IF(ISBLANK(INDIRECT("記入用2!$n$81")),"",INDIRECT("記入用2!$n$81"))</f>
      </c>
      <c r="J91" s="125">
        <f ca="1">IF(ISBLANK(INDIRECT("記入用2!$o$81")),"",INDIRECT("記入用2!$o$81"))</f>
      </c>
    </row>
    <row r="92" spans="1:10" s="120" customFormat="1" ht="64.5" customHeight="1">
      <c r="A92" s="121">
        <v>3</v>
      </c>
      <c r="B92" s="122">
        <f ca="1">IF(ISBLANK(INDIRECT("記入用2!$e$82")),"",INDIRECT("記入用2!$e$82"))</f>
      </c>
      <c r="C92" s="122">
        <f ca="1">IF(ISBLANK(INDIRECT("記入用2!$f$82")),"",INDIRECT("記入用2!$f$82"))</f>
      </c>
      <c r="D92" s="123">
        <f ca="1">IF(ISBLANK(INDIRECT("記入用2!$G$82")),"",INDIRECT("記入用2!$G$82"))</f>
      </c>
      <c r="E92" s="124">
        <f ca="1">IF(INDIRECT("記入用2!$I$82")="","",INDIRECT("記入用2!$Q$82"))</f>
      </c>
      <c r="F92" s="123">
        <f ca="1">IF(ISBLANK(INDIRECT("記入用2!$K$82")),"",INDIRECT("記入用2!$K$82"))</f>
      </c>
      <c r="G92" s="123">
        <f ca="1">IF(ISBLANK(INDIRECT("記入用2!$L$82")),"",INDIRECT("記入用2!$L$82"))</f>
      </c>
      <c r="H92" s="123">
        <f ca="1">IF(ISBLANK(INDIRECT("記入用2!$M$82")),"",INDIRECT("記入用2!$M$82"))</f>
      </c>
      <c r="I92" s="123">
        <f ca="1">IF(ISBLANK(INDIRECT("記入用2!$n$82")),"",INDIRECT("記入用2!$n$82"))</f>
      </c>
      <c r="J92" s="125">
        <f ca="1">IF(ISBLANK(INDIRECT("記入用2!$o$82")),"",INDIRECT("記入用2!$o$82"))</f>
      </c>
    </row>
    <row r="93" spans="1:10" s="120" customFormat="1" ht="64.5" customHeight="1">
      <c r="A93" s="121">
        <v>4</v>
      </c>
      <c r="B93" s="122">
        <f ca="1">IF(ISBLANK(INDIRECT("記入用2!$e$83")),"",INDIRECT("記入用2!$e$83"))</f>
      </c>
      <c r="C93" s="122">
        <f ca="1">IF(ISBLANK(INDIRECT("記入用2!$f$83")),"",INDIRECT("記入用2!$f$83"))</f>
      </c>
      <c r="D93" s="123">
        <f ca="1">IF(ISBLANK(INDIRECT("記入用2!$G$83")),"",INDIRECT("記入用2!$G$83"))</f>
      </c>
      <c r="E93" s="124">
        <f ca="1">IF(INDIRECT("記入用2!$I$83")="","",INDIRECT("記入用2!$Q$83"))</f>
      </c>
      <c r="F93" s="123">
        <f ca="1">IF(ISBLANK(INDIRECT("記入用2!$K$83")),"",INDIRECT("記入用2!$K$83"))</f>
      </c>
      <c r="G93" s="123">
        <f ca="1">IF(ISBLANK(INDIRECT("記入用2!$L$83")),"",INDIRECT("記入用2!$L$83"))</f>
      </c>
      <c r="H93" s="123">
        <f ca="1">IF(ISBLANK(INDIRECT("記入用2!$M$83")),"",INDIRECT("記入用2!$M$83"))</f>
      </c>
      <c r="I93" s="123">
        <f ca="1">IF(ISBLANK(INDIRECT("記入用2!$n$83")),"",INDIRECT("記入用2!$n$83"))</f>
      </c>
      <c r="J93" s="125">
        <f ca="1">IF(ISBLANK(INDIRECT("記入用2!$o$83")),"",INDIRECT("記入用2!$o$83"))</f>
      </c>
    </row>
    <row r="94" spans="1:10" s="120" customFormat="1" ht="64.5" customHeight="1">
      <c r="A94" s="146">
        <v>5</v>
      </c>
      <c r="B94" s="122">
        <f ca="1">IF(ISBLANK(INDIRECT("記入用2!$e$84")),"",INDIRECT("記入用2!$e$84"))</f>
      </c>
      <c r="C94" s="122">
        <f ca="1">IF(ISBLANK(INDIRECT("記入用2!$f$84")),"",INDIRECT("記入用2!$f$84"))</f>
      </c>
      <c r="D94" s="123">
        <f ca="1">IF(ISBLANK(INDIRECT("記入用2!$G$84")),"",INDIRECT("記入用2!$G$84"))</f>
      </c>
      <c r="E94" s="124">
        <f ca="1">IF(INDIRECT("記入用2!$I$84")="","",INDIRECT("記入用2!$Q$84"))</f>
      </c>
      <c r="F94" s="123">
        <f ca="1">IF(ISBLANK(INDIRECT("記入用2!$K$84")),"",INDIRECT("記入用2!$K$84"))</f>
      </c>
      <c r="G94" s="123">
        <f ca="1">IF(ISBLANK(INDIRECT("記入用2!$L$84")),"",INDIRECT("記入用2!$L$84"))</f>
      </c>
      <c r="H94" s="123">
        <f ca="1">IF(ISBLANK(INDIRECT("記入用2!$M$84")),"",INDIRECT("記入用2!$M$84"))</f>
      </c>
      <c r="I94" s="123">
        <f ca="1">IF(ISBLANK(INDIRECT("記入用2!$n$84")),"",INDIRECT("記入用2!$n$84"))</f>
      </c>
      <c r="J94" s="125">
        <f ca="1">IF(ISBLANK(INDIRECT("記入用2!$o$84")),"",INDIRECT("記入用2!$o$84"))</f>
      </c>
    </row>
    <row r="95" spans="1:10" s="120" customFormat="1" ht="64.5" customHeight="1">
      <c r="A95" s="164" t="s">
        <v>300</v>
      </c>
      <c r="B95" s="127">
        <f ca="1">IF(ISBLANK(INDIRECT("記入用2!$e$85")),"",INDIRECT("記入用2!$e$85"))</f>
      </c>
      <c r="C95" s="127">
        <f ca="1">IF(ISBLANK(INDIRECT("記入用2!$f$85")),"",INDIRECT("記入用2!$f$85"))</f>
      </c>
      <c r="D95" s="128">
        <f ca="1">IF(ISBLANK(INDIRECT("記入用2!$G$85")),"",INDIRECT("記入用2!$G$85"))</f>
      </c>
      <c r="E95" s="129">
        <f ca="1">IF(INDIRECT("記入用2!$I$85")="","",INDIRECT("記入用2!$Q$85"))</f>
      </c>
      <c r="F95" s="128">
        <f ca="1">IF(ISBLANK(INDIRECT("記入用2!$K$85")),"",INDIRECT("記入用2!$K$85"))</f>
      </c>
      <c r="G95" s="128">
        <f ca="1">IF(ISBLANK(INDIRECT("記入用2!$L$85")),"",INDIRECT("記入用2!$L$85"))</f>
      </c>
      <c r="H95" s="128">
        <f ca="1">IF(ISBLANK(INDIRECT("記入用2!$M$85")),"",INDIRECT("記入用2!$M$85"))</f>
      </c>
      <c r="I95" s="128">
        <f ca="1">IF(ISBLANK(INDIRECT("記入用2!$n$85")),"",INDIRECT("記入用2!$n$85"))</f>
      </c>
      <c r="J95" s="130">
        <f ca="1">IF(ISBLANK(INDIRECT("記入用2!$o$85")),"",INDIRECT("記入用2!$o$85"))</f>
      </c>
    </row>
    <row r="96" spans="1:10" s="112" customFormat="1" ht="27.75" customHeight="1">
      <c r="A96" s="131" t="s">
        <v>80</v>
      </c>
      <c r="E96" s="131" t="s">
        <v>81</v>
      </c>
      <c r="F96" s="132"/>
      <c r="G96" s="132"/>
      <c r="H96" s="132"/>
      <c r="I96" s="132"/>
      <c r="J96" s="132"/>
    </row>
    <row r="97" spans="1:10" s="120" customFormat="1" ht="64.5" customHeight="1">
      <c r="A97" s="113">
        <v>1</v>
      </c>
      <c r="B97" s="115">
        <f ca="1">IF(ISBLANK(INDIRECT("記入用2!$e$86")),"",INDIRECT("記入用2!$e$86"))</f>
      </c>
      <c r="C97" s="115">
        <f ca="1">IF(ISBLANK(INDIRECT("記入用2!$f$86")),"",INDIRECT("記入用2!$f$86"))</f>
      </c>
      <c r="D97" s="116">
        <f ca="1">IF(ISBLANK(INDIRECT("記入用2!$G$86")),"",INDIRECT("記入用2!$G$86"))</f>
      </c>
      <c r="E97" s="117">
        <f ca="1">IF(INDIRECT("記入用2!$I$86")="","",INDIRECT("記入用2!$Q$86"))</f>
      </c>
      <c r="F97" s="118">
        <f ca="1">IF(ISBLANK(INDIRECT("記入用2!$K$86")),"",INDIRECT("記入用2!$K$86"))</f>
      </c>
      <c r="G97" s="116">
        <f ca="1">IF(ISBLANK(INDIRECT("記入用2!$L$86")),"",INDIRECT("記入用2!$L$86"))</f>
      </c>
      <c r="H97" s="116">
        <f ca="1">IF(ISBLANK(INDIRECT("記入用2!$M$86")),"",INDIRECT("記入用2!$M$86"))</f>
      </c>
      <c r="I97" s="116">
        <f ca="1">IF(ISBLANK(INDIRECT("記入用2!$n$86")),"",INDIRECT("記入用2!$n$86"))</f>
      </c>
      <c r="J97" s="119">
        <f ca="1">IF(ISBLANK(INDIRECT("記入用2!$o$86")),"",INDIRECT("記入用2!$o$86"))</f>
      </c>
    </row>
    <row r="98" spans="1:10" s="120" customFormat="1" ht="64.5" customHeight="1">
      <c r="A98" s="121">
        <v>2</v>
      </c>
      <c r="B98" s="122">
        <f ca="1">IF(ISBLANK(INDIRECT("記入用2!$e$87")),"",INDIRECT("記入用2!$e$87"))</f>
      </c>
      <c r="C98" s="122">
        <f ca="1">IF(ISBLANK(INDIRECT("記入用2!$f$87")),"",INDIRECT("記入用2!$f$87"))</f>
      </c>
      <c r="D98" s="123">
        <f ca="1">IF(ISBLANK(INDIRECT("記入用2!$G$87")),"",INDIRECT("記入用2!$G$87"))</f>
      </c>
      <c r="E98" s="124">
        <f ca="1">IF(INDIRECT("記入用2!$I$87")="","",INDIRECT("記入用2!$Q$87"))</f>
      </c>
      <c r="F98" s="123">
        <f ca="1">IF(ISBLANK(INDIRECT("記入用2!$K$87")),"",INDIRECT("記入用2!$K$87"))</f>
      </c>
      <c r="G98" s="123">
        <f ca="1">IF(ISBLANK(INDIRECT("記入用2!$L$87")),"",INDIRECT("記入用2!$L$87"))</f>
      </c>
      <c r="H98" s="123">
        <f ca="1">IF(ISBLANK(INDIRECT("記入用2!$M$87")),"",INDIRECT("記入用2!$M$87"))</f>
      </c>
      <c r="I98" s="123">
        <f ca="1">IF(ISBLANK(INDIRECT("記入用2!$n$87")),"",INDIRECT("記入用2!$n$87"))</f>
      </c>
      <c r="J98" s="125">
        <f ca="1">IF(ISBLANK(INDIRECT("記入用2!$o$87")),"",INDIRECT("記入用2!$o$87"))</f>
      </c>
    </row>
    <row r="99" spans="1:10" s="120" customFormat="1" ht="64.5" customHeight="1">
      <c r="A99" s="126">
        <v>3</v>
      </c>
      <c r="B99" s="127">
        <f ca="1">IF(ISBLANK(INDIRECT("記入用2!$e$88")),"",INDIRECT("記入用2!$e$88"))</f>
      </c>
      <c r="C99" s="127">
        <f ca="1">IF(ISBLANK(INDIRECT("記入用2!$f$88")),"",INDIRECT("記入用2!$f$88"))</f>
      </c>
      <c r="D99" s="128">
        <f ca="1">IF(ISBLANK(INDIRECT("記入用2!$G$88")),"",INDIRECT("記入用2!$G$88"))</f>
      </c>
      <c r="E99" s="129">
        <f ca="1">IF(INDIRECT("記入用2!$I$88")="","",INDIRECT("記入用2!$Q$88"))</f>
      </c>
      <c r="F99" s="128">
        <f ca="1">IF(ISBLANK(INDIRECT("記入用2!$K$88")),"",INDIRECT("記入用2!$K$88"))</f>
      </c>
      <c r="G99" s="128">
        <f ca="1">IF(ISBLANK(INDIRECT("記入用2!$L$88")),"",INDIRECT("記入用2!$L$88"))</f>
      </c>
      <c r="H99" s="128">
        <f ca="1">IF(ISBLANK(INDIRECT("記入用2!$M$88")),"",INDIRECT("記入用2!$M$88"))</f>
      </c>
      <c r="I99" s="128">
        <f ca="1">IF(ISBLANK(INDIRECT("記入用2!$n$88")),"",INDIRECT("記入用2!$n$88"))</f>
      </c>
      <c r="J99" s="130">
        <f ca="1">IF(ISBLANK(INDIRECT("記入用2!$o$88")),"",INDIRECT("記入用2!$o$88"))</f>
      </c>
    </row>
    <row r="100" spans="1:10" s="112" customFormat="1" ht="27.75" customHeight="1">
      <c r="A100" s="131" t="s">
        <v>80</v>
      </c>
      <c r="E100" s="131" t="s">
        <v>82</v>
      </c>
      <c r="F100" s="132"/>
      <c r="G100" s="132"/>
      <c r="H100" s="132"/>
      <c r="I100" s="132"/>
      <c r="J100" s="132"/>
    </row>
    <row r="101" spans="1:10" s="120" customFormat="1" ht="64.5" customHeight="1">
      <c r="A101" s="113">
        <v>1</v>
      </c>
      <c r="B101" s="115">
        <f ca="1">IF(ISBLANK(INDIRECT("記入用2!$e$89")),"",INDIRECT("記入用2!$e$89"))</f>
      </c>
      <c r="C101" s="115">
        <f ca="1">IF(ISBLANK(INDIRECT("記入用2!$f$89")),"",INDIRECT("記入用2!$f$89"))</f>
      </c>
      <c r="D101" s="116">
        <f ca="1">IF(ISBLANK(INDIRECT("記入用2!$G$89")),"",INDIRECT("記入用2!$G$89"))</f>
      </c>
      <c r="E101" s="117">
        <f ca="1">IF(INDIRECT("記入用2!$I$89")="","",INDIRECT("記入用2!$Q$89"))</f>
      </c>
      <c r="F101" s="118">
        <f ca="1">IF(ISBLANK(INDIRECT("記入用2!$K$89")),"",INDIRECT("記入用2!$K$89"))</f>
      </c>
      <c r="G101" s="116">
        <f ca="1">IF(ISBLANK(INDIRECT("記入用2!$L$89")),"",INDIRECT("記入用2!$L$89"))</f>
      </c>
      <c r="H101" s="116">
        <f ca="1">IF(ISBLANK(INDIRECT("記入用2!$M$89")),"",INDIRECT("記入用2!$M$89"))</f>
      </c>
      <c r="I101" s="116">
        <f ca="1">IF(ISBLANK(INDIRECT("記入用2!$n$89")),"",INDIRECT("記入用2!$n$89"))</f>
      </c>
      <c r="J101" s="119">
        <f ca="1">IF(ISBLANK(INDIRECT("記入用2!$o$89")),"",INDIRECT("記入用2!$o$89"))</f>
      </c>
    </row>
    <row r="102" spans="1:10" s="120" customFormat="1" ht="64.5" customHeight="1">
      <c r="A102" s="121">
        <v>2</v>
      </c>
      <c r="B102" s="122">
        <f ca="1">IF(ISBLANK(INDIRECT("記入用2!$e$90")),"",INDIRECT("記入用2!$e$90"))</f>
      </c>
      <c r="C102" s="122">
        <f ca="1">IF(ISBLANK(INDIRECT("記入用2!$f$90")),"",INDIRECT("記入用2!$f$90"))</f>
      </c>
      <c r="D102" s="123">
        <f ca="1">IF(ISBLANK(INDIRECT("記入用2!$G$90")),"",INDIRECT("記入用2!$G$90"))</f>
      </c>
      <c r="E102" s="124">
        <f ca="1">IF(INDIRECT("記入用2!$I$90")="","",INDIRECT("記入用2!$Q$90"))</f>
      </c>
      <c r="F102" s="123">
        <f ca="1">IF(ISBLANK(INDIRECT("記入用2!$K$90")),"",INDIRECT("記入用2!$K$90"))</f>
      </c>
      <c r="G102" s="123">
        <f ca="1">IF(ISBLANK(INDIRECT("記入用2!$L$90")),"",INDIRECT("記入用2!$L$90"))</f>
      </c>
      <c r="H102" s="123">
        <f ca="1">IF(ISBLANK(INDIRECT("記入用2!$M$90")),"",INDIRECT("記入用2!$M$90"))</f>
      </c>
      <c r="I102" s="123">
        <f ca="1">IF(ISBLANK(INDIRECT("記入用2!$n$90")),"",INDIRECT("記入用2!$n$90"))</f>
      </c>
      <c r="J102" s="125">
        <f ca="1">IF(ISBLANK(INDIRECT("記入用2!$o$90")),"",INDIRECT("記入用2!$o$90"))</f>
      </c>
    </row>
    <row r="103" spans="1:10" s="120" customFormat="1" ht="64.5" customHeight="1">
      <c r="A103" s="126">
        <v>3</v>
      </c>
      <c r="B103" s="127">
        <f ca="1">IF(ISBLANK(INDIRECT("記入用2!$e$91")),"",INDIRECT("記入用2!$e$91"))</f>
      </c>
      <c r="C103" s="127">
        <f ca="1">IF(ISBLANK(INDIRECT("記入用2!$f$91")),"",INDIRECT("記入用2!$f$91"))</f>
      </c>
      <c r="D103" s="128">
        <f ca="1">IF(ISBLANK(INDIRECT("記入用2!$G$91")),"",INDIRECT("記入用2!$G$91"))</f>
      </c>
      <c r="E103" s="129">
        <f ca="1">IF(INDIRECT("記入用2!$I$91")="","",INDIRECT("記入用2!$Q$91"))</f>
      </c>
      <c r="F103" s="128">
        <f ca="1">IF(ISBLANK(INDIRECT("記入用2!$K$91")),"",INDIRECT("記入用2!$K$91"))</f>
      </c>
      <c r="G103" s="128">
        <f ca="1">IF(ISBLANK(INDIRECT("記入用2!$L$91")),"",INDIRECT("記入用2!$L$91"))</f>
      </c>
      <c r="H103" s="128">
        <f ca="1">IF(ISBLANK(INDIRECT("記入用2!$M$91")),"",INDIRECT("記入用2!$M$91"))</f>
      </c>
      <c r="I103" s="128">
        <f ca="1">IF(ISBLANK(INDIRECT("記入用2!$n$91")),"",INDIRECT("記入用2!$n$91"))</f>
      </c>
      <c r="J103" s="130">
        <f ca="1">IF(ISBLANK(INDIRECT("記入用2!$o$91")),"",INDIRECT("記入用2!$o$91"))</f>
      </c>
    </row>
    <row r="104" spans="1:10" s="112" customFormat="1" ht="27.75" customHeight="1">
      <c r="A104" s="131" t="s">
        <v>80</v>
      </c>
      <c r="E104" s="131" t="s">
        <v>83</v>
      </c>
      <c r="F104" s="132"/>
      <c r="G104" s="132"/>
      <c r="H104" s="132"/>
      <c r="I104" s="132"/>
      <c r="J104" s="132"/>
    </row>
    <row r="105" spans="1:10" s="120" customFormat="1" ht="64.5" customHeight="1">
      <c r="A105" s="113">
        <v>1</v>
      </c>
      <c r="B105" s="115">
        <f ca="1">IF(ISBLANK(INDIRECT("記入用2!$e$92")),"",INDIRECT("記入用2!$e$92"))</f>
      </c>
      <c r="C105" s="115">
        <f ca="1">IF(ISBLANK(INDIRECT("記入用2!$f$92")),"",INDIRECT("記入用2!$f$92"))</f>
      </c>
      <c r="D105" s="116">
        <f ca="1">IF(ISBLANK(INDIRECT("記入用2!$G$92")),"",INDIRECT("記入用2!$G$92"))</f>
      </c>
      <c r="E105" s="117">
        <f ca="1">IF(INDIRECT("記入用2!$I$92")="","",INDIRECT("記入用2!$Q$92"))</f>
      </c>
      <c r="F105" s="118">
        <f ca="1">IF(ISBLANK(INDIRECT("記入用2!$K$92")),"",INDIRECT("記入用2!$K$92"))</f>
      </c>
      <c r="G105" s="116">
        <f ca="1">IF(ISBLANK(INDIRECT("記入用2!$L$92")),"",INDIRECT("記入用2!$L$92"))</f>
      </c>
      <c r="H105" s="116">
        <f ca="1">IF(ISBLANK(INDIRECT("記入用2!$M$92")),"",INDIRECT("記入用2!$M$92"))</f>
      </c>
      <c r="I105" s="116">
        <f ca="1">IF(ISBLANK(INDIRECT("記入用2!$n$92")),"",INDIRECT("記入用2!$n$92"))</f>
      </c>
      <c r="J105" s="119">
        <f ca="1">IF(ISBLANK(INDIRECT("記入用2!$o$92")),"",INDIRECT("記入用2!$o$92"))</f>
      </c>
    </row>
    <row r="106" spans="1:10" s="120" customFormat="1" ht="64.5" customHeight="1">
      <c r="A106" s="121">
        <v>2</v>
      </c>
      <c r="B106" s="122">
        <f ca="1">IF(ISBLANK(INDIRECT("記入用2!$e$93")),"",INDIRECT("記入用2!$e$93"))</f>
      </c>
      <c r="C106" s="122">
        <f ca="1">IF(ISBLANK(INDIRECT("記入用2!$f$93")),"",INDIRECT("記入用2!$f$93"))</f>
      </c>
      <c r="D106" s="123">
        <f ca="1">IF(ISBLANK(INDIRECT("記入用2!$G$93")),"",INDIRECT("記入用2!$G$93"))</f>
      </c>
      <c r="E106" s="124">
        <f ca="1">IF(INDIRECT("記入用2!$I$93")="","",INDIRECT("記入用2!$Q$93"))</f>
      </c>
      <c r="F106" s="123">
        <f ca="1">IF(ISBLANK(INDIRECT("記入用2!$K$93")),"",INDIRECT("記入用2!$K$93"))</f>
      </c>
      <c r="G106" s="123">
        <f ca="1">IF(ISBLANK(INDIRECT("記入用2!$L$93")),"",INDIRECT("記入用2!$L$93"))</f>
      </c>
      <c r="H106" s="123">
        <f ca="1">IF(ISBLANK(INDIRECT("記入用2!$M$93")),"",INDIRECT("記入用2!$M$93"))</f>
      </c>
      <c r="I106" s="123">
        <f ca="1">IF(ISBLANK(INDIRECT("記入用2!$n$93")),"",INDIRECT("記入用2!$n$93"))</f>
      </c>
      <c r="J106" s="125">
        <f ca="1">IF(ISBLANK(INDIRECT("記入用2!$o$93")),"",INDIRECT("記入用2!$o$93"))</f>
      </c>
    </row>
    <row r="107" spans="1:10" s="120" customFormat="1" ht="64.5" customHeight="1">
      <c r="A107" s="126">
        <v>3</v>
      </c>
      <c r="B107" s="127">
        <f ca="1">IF(ISBLANK(INDIRECT("記入用2!$e$94")),"",INDIRECT("記入用2!$e$94"))</f>
      </c>
      <c r="C107" s="127">
        <f ca="1">IF(ISBLANK(INDIRECT("記入用2!$f$94")),"",INDIRECT("記入用2!$f$94"))</f>
      </c>
      <c r="D107" s="128">
        <f ca="1">IF(ISBLANK(INDIRECT("記入用2!$G$94")),"",INDIRECT("記入用2!$G$94"))</f>
      </c>
      <c r="E107" s="129">
        <f ca="1">IF(INDIRECT("記入用2!$I$94")="","",INDIRECT("記入用2!$Q$94"))</f>
      </c>
      <c r="F107" s="128">
        <f ca="1">IF(ISBLANK(INDIRECT("記入用2!$K$94")),"",INDIRECT("記入用2!$K$94"))</f>
      </c>
      <c r="G107" s="128">
        <f ca="1">IF(ISBLANK(INDIRECT("記入用2!$L$94")),"",INDIRECT("記入用2!$L$94"))</f>
      </c>
      <c r="H107" s="128">
        <f ca="1">IF(ISBLANK(INDIRECT("記入用2!$M$94")),"",INDIRECT("記入用2!$M$94"))</f>
      </c>
      <c r="I107" s="128">
        <f ca="1">IF(ISBLANK(INDIRECT("記入用2!$n$94")),"",INDIRECT("記入用2!$n$94"))</f>
      </c>
      <c r="J107" s="130">
        <f ca="1">IF(ISBLANK(INDIRECT("記入用2!$o$94")),"",INDIRECT("記入用2!$o$94"))</f>
      </c>
    </row>
    <row r="108" spans="1:10" s="112" customFormat="1" ht="27.75" customHeight="1">
      <c r="A108" s="131" t="s">
        <v>80</v>
      </c>
      <c r="E108" s="131" t="s">
        <v>84</v>
      </c>
      <c r="F108" s="132"/>
      <c r="G108" s="132"/>
      <c r="H108" s="132"/>
      <c r="I108" s="132"/>
      <c r="J108" s="132"/>
    </row>
    <row r="109" spans="1:10" s="120" customFormat="1" ht="64.5" customHeight="1">
      <c r="A109" s="113">
        <v>1</v>
      </c>
      <c r="B109" s="115">
        <f ca="1">IF(ISBLANK(INDIRECT("記入用2!$e$95")),"",INDIRECT("記入用2!$e$95"))</f>
      </c>
      <c r="C109" s="115">
        <f ca="1">IF(ISBLANK(INDIRECT("記入用2!$f$95")),"",INDIRECT("記入用2!$f$95"))</f>
      </c>
      <c r="D109" s="116">
        <f ca="1">IF(ISBLANK(INDIRECT("記入用2!$G$95")),"",INDIRECT("記入用2!$G$95"))</f>
      </c>
      <c r="E109" s="117">
        <f ca="1">IF(INDIRECT("記入用2!$I$95")="","",INDIRECT("記入用2!$Q$95"))</f>
      </c>
      <c r="F109" s="118">
        <f ca="1">IF(ISBLANK(INDIRECT("記入用2!$K$95")),"",INDIRECT("記入用2!$K$95"))</f>
      </c>
      <c r="G109" s="116">
        <f ca="1">IF(ISBLANK(INDIRECT("記入用2!$L$95")),"",INDIRECT("記入用2!$L$95"))</f>
      </c>
      <c r="H109" s="116">
        <f ca="1">IF(ISBLANK(INDIRECT("記入用2!$M$95")),"",INDIRECT("記入用2!$M$95"))</f>
      </c>
      <c r="I109" s="116">
        <f ca="1">IF(ISBLANK(INDIRECT("記入用2!$n$95")),"",INDIRECT("記入用2!$n$95"))</f>
      </c>
      <c r="J109" s="119">
        <f ca="1">IF(ISBLANK(INDIRECT("記入用2!$o$95")),"",INDIRECT("記入用2!$o$95"))</f>
      </c>
    </row>
    <row r="110" spans="1:10" s="120" customFormat="1" ht="64.5" customHeight="1">
      <c r="A110" s="121">
        <v>2</v>
      </c>
      <c r="B110" s="122">
        <f ca="1">IF(ISBLANK(INDIRECT("記入用2!$e$96")),"",INDIRECT("記入用2!$e$96"))</f>
      </c>
      <c r="C110" s="122">
        <f ca="1">IF(ISBLANK(INDIRECT("記入用2!$f$96")),"",INDIRECT("記入用2!$f$96"))</f>
      </c>
      <c r="D110" s="123">
        <f ca="1">IF(ISBLANK(INDIRECT("記入用2!$G$96")),"",INDIRECT("記入用2!$G$96"))</f>
      </c>
      <c r="E110" s="124">
        <f ca="1">IF(INDIRECT("記入用2!$I$96")="","",INDIRECT("記入用2!$Q$96"))</f>
      </c>
      <c r="F110" s="123">
        <f ca="1">IF(ISBLANK(INDIRECT("記入用2!$K$96")),"",INDIRECT("記入用2!$K$96"))</f>
      </c>
      <c r="G110" s="123">
        <f ca="1">IF(ISBLANK(INDIRECT("記入用2!$L$96")),"",INDIRECT("記入用2!$L$96"))</f>
      </c>
      <c r="H110" s="123">
        <f ca="1">IF(ISBLANK(INDIRECT("記入用2!$M$96")),"",INDIRECT("記入用2!$M$96"))</f>
      </c>
      <c r="I110" s="123">
        <f ca="1">IF(ISBLANK(INDIRECT("記入用2!$n$96")),"",INDIRECT("記入用2!$n$96"))</f>
      </c>
      <c r="J110" s="125">
        <f ca="1">IF(ISBLANK(INDIRECT("記入用2!$o$96")),"",INDIRECT("記入用2!$o$96"))</f>
      </c>
    </row>
    <row r="111" spans="1:10" s="120" customFormat="1" ht="64.5" customHeight="1">
      <c r="A111" s="126">
        <v>3</v>
      </c>
      <c r="B111" s="127">
        <f ca="1">IF(ISBLANK(INDIRECT("記入用2!$e$97")),"",INDIRECT("記入用2!$e$97"))</f>
      </c>
      <c r="C111" s="127">
        <f ca="1">IF(ISBLANK(INDIRECT("記入用2!$f$97")),"",INDIRECT("記入用2!$f$97"))</f>
      </c>
      <c r="D111" s="128">
        <f ca="1">IF(ISBLANK(INDIRECT("記入用2!$G$97")),"",INDIRECT("記入用2!$G$97"))</f>
      </c>
      <c r="E111" s="129">
        <f ca="1">IF(INDIRECT("記入用2!$I$97")="","",INDIRECT("記入用2!$Q$97"))</f>
      </c>
      <c r="F111" s="128">
        <f ca="1">IF(ISBLANK(INDIRECT("記入用2!$K$97")),"",INDIRECT("記入用2!$K$97"))</f>
      </c>
      <c r="G111" s="128">
        <f ca="1">IF(ISBLANK(INDIRECT("記入用2!$L$97")),"",INDIRECT("記入用2!$L$97"))</f>
      </c>
      <c r="H111" s="128">
        <f ca="1">IF(ISBLANK(INDIRECT("記入用2!$M$97")),"",INDIRECT("記入用2!$M$97"))</f>
      </c>
      <c r="I111" s="128">
        <f ca="1">IF(ISBLANK(INDIRECT("記入用2!$n$97")),"",INDIRECT("記入用2!$n$97"))</f>
      </c>
      <c r="J111" s="130">
        <f ca="1">IF(ISBLANK(INDIRECT("記入用2!$o$97")),"",INDIRECT("記入用2!$o$97"))</f>
      </c>
    </row>
    <row r="112" spans="1:10" s="112" customFormat="1" ht="27.75" customHeight="1">
      <c r="A112" s="131" t="s">
        <v>80</v>
      </c>
      <c r="E112" s="131" t="s">
        <v>85</v>
      </c>
      <c r="F112" s="132"/>
      <c r="G112" s="132"/>
      <c r="H112" s="132"/>
      <c r="I112" s="132"/>
      <c r="J112" s="132"/>
    </row>
    <row r="113" spans="1:10" s="120" customFormat="1" ht="64.5" customHeight="1">
      <c r="A113" s="113">
        <v>1</v>
      </c>
      <c r="B113" s="115">
        <f ca="1">IF(ISBLANK(INDIRECT("記入用2!$e$98")),"",INDIRECT("記入用2!$e$98"))</f>
      </c>
      <c r="C113" s="115">
        <f ca="1">IF(ISBLANK(INDIRECT("記入用2!$f$98")),"",INDIRECT("記入用2!$f$98"))</f>
      </c>
      <c r="D113" s="116">
        <f ca="1">IF(ISBLANK(INDIRECT("記入用2!$G$98")),"",INDIRECT("記入用2!$G$98"))</f>
      </c>
      <c r="E113" s="117">
        <f ca="1">IF(INDIRECT("記入用2!$I$98")="","",INDIRECT("記入用2!$Q$98"))</f>
      </c>
      <c r="F113" s="118">
        <f ca="1">IF(ISBLANK(INDIRECT("記入用2!$K$98")),"",INDIRECT("記入用2!$K$98"))</f>
      </c>
      <c r="G113" s="116">
        <f ca="1">IF(ISBLANK(INDIRECT("記入用2!$L$98")),"",INDIRECT("記入用2!$L$98"))</f>
      </c>
      <c r="H113" s="116">
        <f ca="1">IF(ISBLANK(INDIRECT("記入用2!$M$98")),"",INDIRECT("記入用2!$M$98"))</f>
      </c>
      <c r="I113" s="116">
        <f ca="1">IF(ISBLANK(INDIRECT("記入用2!$n$98")),"",INDIRECT("記入用2!$n$98"))</f>
      </c>
      <c r="J113" s="119">
        <f ca="1">IF(ISBLANK(INDIRECT("記入用2!$o$98")),"",INDIRECT("記入用2!$o$98"))</f>
      </c>
    </row>
    <row r="114" spans="1:10" s="120" customFormat="1" ht="64.5" customHeight="1">
      <c r="A114" s="121">
        <v>2</v>
      </c>
      <c r="B114" s="122">
        <f ca="1">IF(ISBLANK(INDIRECT("記入用2!$e$99")),"",INDIRECT("記入用2!$e$99"))</f>
      </c>
      <c r="C114" s="122">
        <f ca="1">IF(ISBLANK(INDIRECT("記入用2!$f$99")),"",INDIRECT("記入用2!$f$99"))</f>
      </c>
      <c r="D114" s="123">
        <f ca="1">IF(ISBLANK(INDIRECT("記入用2!$G$99")),"",INDIRECT("記入用2!$G$99"))</f>
      </c>
      <c r="E114" s="124">
        <f ca="1">IF(INDIRECT("記入用2!$I$99")="","",INDIRECT("記入用2!$Q$99"))</f>
      </c>
      <c r="F114" s="123">
        <f ca="1">IF(ISBLANK(INDIRECT("記入用2!$K$99")),"",INDIRECT("記入用2!$K$99"))</f>
      </c>
      <c r="G114" s="123">
        <f ca="1">IF(ISBLANK(INDIRECT("記入用2!$L$99")),"",INDIRECT("記入用2!$L$99"))</f>
      </c>
      <c r="H114" s="123">
        <f ca="1">IF(ISBLANK(INDIRECT("記入用2!$M$99")),"",INDIRECT("記入用2!$M$99"))</f>
      </c>
      <c r="I114" s="123">
        <f ca="1">IF(ISBLANK(INDIRECT("記入用2!$n$99")),"",INDIRECT("記入用2!$n$99"))</f>
      </c>
      <c r="J114" s="125">
        <f ca="1">IF(ISBLANK(INDIRECT("記入用2!$o$99")),"",INDIRECT("記入用2!$o$99"))</f>
      </c>
    </row>
    <row r="115" spans="1:10" s="120" customFormat="1" ht="64.5" customHeight="1">
      <c r="A115" s="126">
        <v>3</v>
      </c>
      <c r="B115" s="127">
        <f ca="1">IF(ISBLANK(INDIRECT("記入用2!$e$100")),"",INDIRECT("記入用2!$e$100"))</f>
      </c>
      <c r="C115" s="127">
        <f ca="1">IF(ISBLANK(INDIRECT("記入用2!$f$100")),"",INDIRECT("記入用2!$f$100"))</f>
      </c>
      <c r="D115" s="128">
        <f ca="1">IF(ISBLANK(INDIRECT("記入用2!$G$100")),"",INDIRECT("記入用2!$G$100"))</f>
      </c>
      <c r="E115" s="129">
        <f ca="1">IF(INDIRECT("記入用2!$I$100")="","",INDIRECT("記入用2!$Q$100"))</f>
      </c>
      <c r="F115" s="128">
        <f ca="1">IF(ISBLANK(INDIRECT("記入用2!$K$100")),"",INDIRECT("記入用2!$K$100"))</f>
      </c>
      <c r="G115" s="128">
        <f ca="1">IF(ISBLANK(INDIRECT("記入用2!$L$100")),"",INDIRECT("記入用2!$L$100"))</f>
      </c>
      <c r="H115" s="128">
        <f ca="1">IF(ISBLANK(INDIRECT("記入用2!$M$100")),"",INDIRECT("記入用2!$M$100"))</f>
      </c>
      <c r="I115" s="128">
        <f ca="1">IF(ISBLANK(INDIRECT("記入用2!$n$100")),"",INDIRECT("記入用2!$n$100"))</f>
      </c>
      <c r="J115" s="130">
        <f ca="1">IF(ISBLANK(INDIRECT("記入用2!$o$100")),"",INDIRECT("記入用2!$o$100"))</f>
      </c>
    </row>
    <row r="116" spans="1:10" s="112" customFormat="1" ht="27.75" customHeight="1">
      <c r="A116" s="131" t="s">
        <v>80</v>
      </c>
      <c r="E116" s="131" t="s">
        <v>86</v>
      </c>
      <c r="F116" s="132"/>
      <c r="G116" s="132"/>
      <c r="H116" s="132"/>
      <c r="I116" s="132"/>
      <c r="J116" s="132"/>
    </row>
    <row r="117" spans="1:10" s="120" customFormat="1" ht="64.5" customHeight="1">
      <c r="A117" s="113">
        <v>1</v>
      </c>
      <c r="B117" s="115">
        <f ca="1">IF(ISBLANK(INDIRECT("記入用2!$e$101")),"",INDIRECT("記入用2!$e$101"))</f>
      </c>
      <c r="C117" s="115">
        <f ca="1">IF(ISBLANK(INDIRECT("記入用2!$f$101")),"",INDIRECT("記入用2!$f$101"))</f>
      </c>
      <c r="D117" s="116">
        <f ca="1">IF(ISBLANK(INDIRECT("記入用2!$G$101")),"",INDIRECT("記入用2!$G$101"))</f>
      </c>
      <c r="E117" s="117">
        <f ca="1">IF(INDIRECT("記入用2!$I$101")="","",INDIRECT("記入用2!$Q$101"))</f>
      </c>
      <c r="F117" s="118">
        <f ca="1">IF(ISBLANK(INDIRECT("記入用2!$K$101")),"",INDIRECT("記入用2!$K$101"))</f>
      </c>
      <c r="G117" s="116">
        <f ca="1">IF(ISBLANK(INDIRECT("記入用2!$L$101")),"",INDIRECT("記入用2!$L$101"))</f>
      </c>
      <c r="H117" s="116">
        <f ca="1">IF(ISBLANK(INDIRECT("記入用2!$M$101")),"",INDIRECT("記入用2!$M$101"))</f>
      </c>
      <c r="I117" s="116">
        <f ca="1">IF(ISBLANK(INDIRECT("記入用2!$n$101")),"",INDIRECT("記入用2!$n$101"))</f>
      </c>
      <c r="J117" s="119">
        <f ca="1">IF(ISBLANK(INDIRECT("記入用2!$o$101")),"",INDIRECT("記入用2!$o$101"))</f>
      </c>
    </row>
    <row r="118" spans="1:10" s="120" customFormat="1" ht="64.5" customHeight="1">
      <c r="A118" s="121">
        <v>2</v>
      </c>
      <c r="B118" s="122">
        <f ca="1">IF(ISBLANK(INDIRECT("記入用2!$e$102")),"",INDIRECT("記入用2!$e$102"))</f>
      </c>
      <c r="C118" s="122">
        <f ca="1">IF(ISBLANK(INDIRECT("記入用2!$f$102")),"",INDIRECT("記入用2!$f$102"))</f>
      </c>
      <c r="D118" s="123">
        <f ca="1">IF(ISBLANK(INDIRECT("記入用2!$G$102")),"",INDIRECT("記入用2!$G$102"))</f>
      </c>
      <c r="E118" s="124">
        <f ca="1">IF(INDIRECT("記入用2!$I$102")="","",INDIRECT("記入用2!$Q$102"))</f>
      </c>
      <c r="F118" s="123">
        <f ca="1">IF(ISBLANK(INDIRECT("記入用2!$K$102")),"",INDIRECT("記入用2!$K$102"))</f>
      </c>
      <c r="G118" s="123">
        <f ca="1">IF(ISBLANK(INDIRECT("記入用2!$L$102")),"",INDIRECT("記入用2!$L$102"))</f>
      </c>
      <c r="H118" s="123">
        <f ca="1">IF(ISBLANK(INDIRECT("記入用2!$M$102")),"",INDIRECT("記入用2!$M$102"))</f>
      </c>
      <c r="I118" s="123">
        <f ca="1">IF(ISBLANK(INDIRECT("記入用2!$n$102")),"",INDIRECT("記入用2!$n$102"))</f>
      </c>
      <c r="J118" s="125">
        <f ca="1">IF(ISBLANK(INDIRECT("記入用2!$o$102")),"",INDIRECT("記入用2!$o$102"))</f>
      </c>
    </row>
    <row r="119" spans="1:10" s="120" customFormat="1" ht="64.5" customHeight="1">
      <c r="A119" s="126">
        <v>3</v>
      </c>
      <c r="B119" s="127">
        <f ca="1">IF(ISBLANK(INDIRECT("記入用2!$e$103")),"",INDIRECT("記入用2!$e$103"))</f>
      </c>
      <c r="C119" s="127">
        <f ca="1">IF(ISBLANK(INDIRECT("記入用2!$f$103")),"",INDIRECT("記入用2!$f$103"))</f>
      </c>
      <c r="D119" s="128">
        <f ca="1">IF(ISBLANK(INDIRECT("記入用2!$G$103")),"",INDIRECT("記入用2!$G$103"))</f>
      </c>
      <c r="E119" s="129">
        <f ca="1">IF(INDIRECT("記入用2!$I$103")="","",INDIRECT("記入用2!$Q$103"))</f>
      </c>
      <c r="F119" s="128">
        <f ca="1">IF(ISBLANK(INDIRECT("記入用2!$K$103")),"",INDIRECT("記入用2!$K$103"))</f>
      </c>
      <c r="G119" s="128">
        <f ca="1">IF(ISBLANK(INDIRECT("記入用2!$L$103")),"",INDIRECT("記入用2!$L$103"))</f>
      </c>
      <c r="H119" s="128">
        <f ca="1">IF(ISBLANK(INDIRECT("記入用2!$M$103")),"",INDIRECT("記入用2!$M$103"))</f>
      </c>
      <c r="I119" s="128">
        <f ca="1">IF(ISBLANK(INDIRECT("記入用2!$n$103")),"",INDIRECT("記入用2!$n$103"))</f>
      </c>
      <c r="J119" s="130">
        <f ca="1">IF(ISBLANK(INDIRECT("記入用2!$o$103")),"",INDIRECT("記入用2!$o$103"))</f>
      </c>
    </row>
    <row r="120" spans="1:10" s="112" customFormat="1" ht="27.75" customHeight="1">
      <c r="A120" s="131" t="s">
        <v>80</v>
      </c>
      <c r="E120" s="131" t="s">
        <v>87</v>
      </c>
      <c r="F120" s="132"/>
      <c r="G120" s="132"/>
      <c r="H120" s="132"/>
      <c r="I120" s="132"/>
      <c r="J120" s="132"/>
    </row>
    <row r="121" spans="1:10" s="120" customFormat="1" ht="64.5" customHeight="1">
      <c r="A121" s="113">
        <v>1</v>
      </c>
      <c r="B121" s="115">
        <f ca="1">IF(ISBLANK(INDIRECT("記入用2!$e$104")),"",INDIRECT("記入用2!$e$104"))</f>
      </c>
      <c r="C121" s="115">
        <f ca="1">IF(ISBLANK(INDIRECT("記入用2!$f$104")),"",INDIRECT("記入用2!$f$104"))</f>
      </c>
      <c r="D121" s="116">
        <f ca="1">IF(ISBLANK(INDIRECT("記入用2!$G$104")),"",INDIRECT("記入用2!$G$104"))</f>
      </c>
      <c r="E121" s="117">
        <f ca="1">IF(INDIRECT("記入用2!$I$104")="","",INDIRECT("記入用2!$Q$104"))</f>
      </c>
      <c r="F121" s="118">
        <f ca="1">IF(ISBLANK(INDIRECT("記入用2!$K$104")),"",INDIRECT("記入用2!$K$104"))</f>
      </c>
      <c r="G121" s="116">
        <f ca="1">IF(ISBLANK(INDIRECT("記入用2!$L$104")),"",INDIRECT("記入用2!$L$104"))</f>
      </c>
      <c r="H121" s="116">
        <f ca="1">IF(ISBLANK(INDIRECT("記入用2!$M$104")),"",INDIRECT("記入用2!$M$104"))</f>
      </c>
      <c r="I121" s="116">
        <f ca="1">IF(ISBLANK(INDIRECT("記入用2!$n$104")),"",INDIRECT("記入用2!$n$104"))</f>
      </c>
      <c r="J121" s="119">
        <f ca="1">IF(ISBLANK(INDIRECT("記入用2!$o$104")),"",INDIRECT("記入用2!$o$104"))</f>
      </c>
    </row>
    <row r="122" spans="1:10" s="120" customFormat="1" ht="64.5" customHeight="1">
      <c r="A122" s="121">
        <v>2</v>
      </c>
      <c r="B122" s="122">
        <f ca="1">IF(ISBLANK(INDIRECT("記入用2!$e$105")),"",INDIRECT("記入用2!$e$105"))</f>
      </c>
      <c r="C122" s="122">
        <f ca="1">IF(ISBLANK(INDIRECT("記入用2!$f$105")),"",INDIRECT("記入用2!$f$105"))</f>
      </c>
      <c r="D122" s="123">
        <f ca="1">IF(ISBLANK(INDIRECT("記入用2!$G$105")),"",INDIRECT("記入用2!$G$105"))</f>
      </c>
      <c r="E122" s="124">
        <f ca="1">IF(INDIRECT("記入用2!$I$105")="","",INDIRECT("記入用2!$Q$105"))</f>
      </c>
      <c r="F122" s="123">
        <f ca="1">IF(ISBLANK(INDIRECT("記入用2!$K$105")),"",INDIRECT("記入用2!$K$105"))</f>
      </c>
      <c r="G122" s="123">
        <f ca="1">IF(ISBLANK(INDIRECT("記入用2!$L$105")),"",INDIRECT("記入用2!$L$105"))</f>
      </c>
      <c r="H122" s="123">
        <f ca="1">IF(ISBLANK(INDIRECT("記入用2!$M$105")),"",INDIRECT("記入用2!$M$105"))</f>
      </c>
      <c r="I122" s="123">
        <f ca="1">IF(ISBLANK(INDIRECT("記入用2!$n$105")),"",INDIRECT("記入用2!$n$105"))</f>
      </c>
      <c r="J122" s="125">
        <f ca="1">IF(ISBLANK(INDIRECT("記入用2!$o$105")),"",INDIRECT("記入用2!$o$105"))</f>
      </c>
    </row>
    <row r="123" spans="1:10" s="120" customFormat="1" ht="64.5" customHeight="1">
      <c r="A123" s="126">
        <v>3</v>
      </c>
      <c r="B123" s="127">
        <f ca="1">IF(ISBLANK(INDIRECT("記入用2!$e$106")),"",INDIRECT("記入用2!$e$106"))</f>
      </c>
      <c r="C123" s="127">
        <f ca="1">IF(ISBLANK(INDIRECT("記入用2!$f$106")),"",INDIRECT("記入用2!$f$106"))</f>
      </c>
      <c r="D123" s="128">
        <f ca="1">IF(ISBLANK(INDIRECT("記入用2!$G$106")),"",INDIRECT("記入用2!$G$106"))</f>
      </c>
      <c r="E123" s="129">
        <f ca="1">IF(INDIRECT("記入用2!$I$106")="","",INDIRECT("記入用2!$Q$106"))</f>
      </c>
      <c r="F123" s="128">
        <f ca="1">IF(ISBLANK(INDIRECT("記入用2!$K$106")),"",INDIRECT("記入用2!$K$106"))</f>
      </c>
      <c r="G123" s="128">
        <f ca="1">IF(ISBLANK(INDIRECT("記入用2!$L$106")),"",INDIRECT("記入用2!$L$106"))</f>
      </c>
      <c r="H123" s="128">
        <f ca="1">IF(ISBLANK(INDIRECT("記入用2!$M$106")),"",INDIRECT("記入用2!$M$106"))</f>
      </c>
      <c r="I123" s="128">
        <f ca="1">IF(ISBLANK(INDIRECT("記入用2!$n$106")),"",INDIRECT("記入用2!$n$106"))</f>
      </c>
      <c r="J123" s="130">
        <f ca="1">IF(ISBLANK(INDIRECT("記入用2!$o$106")),"",INDIRECT("記入用2!$o$106"))</f>
      </c>
    </row>
    <row r="124" spans="1:10" s="112" customFormat="1" ht="27.75" customHeight="1">
      <c r="A124" s="131" t="s">
        <v>80</v>
      </c>
      <c r="E124" s="131" t="s">
        <v>88</v>
      </c>
      <c r="F124" s="132"/>
      <c r="G124" s="132"/>
      <c r="H124" s="132"/>
      <c r="I124" s="132"/>
      <c r="J124" s="132"/>
    </row>
    <row r="125" spans="1:10" s="120" customFormat="1" ht="64.5" customHeight="1">
      <c r="A125" s="113">
        <v>1</v>
      </c>
      <c r="B125" s="115">
        <f ca="1">IF(ISBLANK(INDIRECT("記入用2!$e$107")),"",INDIRECT("記入用2!$e$107"))</f>
      </c>
      <c r="C125" s="115">
        <f ca="1">IF(ISBLANK(INDIRECT("記入用2!$f$107")),"",INDIRECT("記入用2!$f$107"))</f>
      </c>
      <c r="D125" s="116">
        <f ca="1">IF(ISBLANK(INDIRECT("記入用2!$G$107")),"",INDIRECT("記入用2!$G$107"))</f>
      </c>
      <c r="E125" s="117">
        <f ca="1">IF(INDIRECT("記入用2!$I$107")="","",INDIRECT("記入用2!$Q$107"))</f>
      </c>
      <c r="F125" s="118">
        <f ca="1">IF(ISBLANK(INDIRECT("記入用2!$K$107")),"",INDIRECT("記入用2!$K$107"))</f>
      </c>
      <c r="G125" s="116">
        <f ca="1">IF(ISBLANK(INDIRECT("記入用2!$L$107")),"",INDIRECT("記入用2!$L$107"))</f>
      </c>
      <c r="H125" s="116">
        <f ca="1">IF(ISBLANK(INDIRECT("記入用2!$M$107")),"",INDIRECT("記入用2!$M$107"))</f>
      </c>
      <c r="I125" s="116">
        <f ca="1">IF(ISBLANK(INDIRECT("記入用2!$n$107")),"",INDIRECT("記入用2!$n$107"))</f>
      </c>
      <c r="J125" s="119">
        <f ca="1">IF(ISBLANK(INDIRECT("記入用2!$o$107")),"",INDIRECT("記入用2!$o$107"))</f>
      </c>
    </row>
    <row r="126" spans="1:10" s="120" customFormat="1" ht="64.5" customHeight="1">
      <c r="A126" s="121">
        <v>2</v>
      </c>
      <c r="B126" s="122">
        <f ca="1">IF(ISBLANK(INDIRECT("記入用2!$e$108")),"",INDIRECT("記入用2!$e$108"))</f>
      </c>
      <c r="C126" s="122">
        <f ca="1">IF(ISBLANK(INDIRECT("記入用2!$f$108")),"",INDIRECT("記入用2!$f$108"))</f>
      </c>
      <c r="D126" s="123">
        <f ca="1">IF(ISBLANK(INDIRECT("記入用2!$G$108")),"",INDIRECT("記入用2!$G$108"))</f>
      </c>
      <c r="E126" s="124">
        <f ca="1">IF(INDIRECT("記入用2!$I$108")="","",INDIRECT("記入用2!$Q$108"))</f>
      </c>
      <c r="F126" s="123">
        <f ca="1">IF(ISBLANK(INDIRECT("記入用2!$K$108")),"",INDIRECT("記入用2!$K$108"))</f>
      </c>
      <c r="G126" s="123">
        <f ca="1">IF(ISBLANK(INDIRECT("記入用2!$L$108")),"",INDIRECT("記入用2!$L$108"))</f>
      </c>
      <c r="H126" s="123">
        <f ca="1">IF(ISBLANK(INDIRECT("記入用2!$M$108")),"",INDIRECT("記入用2!$M$108"))</f>
      </c>
      <c r="I126" s="123">
        <f ca="1">IF(ISBLANK(INDIRECT("記入用2!$n$108")),"",INDIRECT("記入用2!$n$108"))</f>
      </c>
      <c r="J126" s="125">
        <f ca="1">IF(ISBLANK(INDIRECT("記入用2!$o$108")),"",INDIRECT("記入用2!$o$108"))</f>
      </c>
    </row>
    <row r="127" spans="1:10" s="120" customFormat="1" ht="64.5" customHeight="1">
      <c r="A127" s="126">
        <v>3</v>
      </c>
      <c r="B127" s="127">
        <f ca="1">IF(ISBLANK(INDIRECT("記入用2!$e$109")),"",INDIRECT("記入用2!$e$109"))</f>
      </c>
      <c r="C127" s="127">
        <f ca="1">IF(ISBLANK(INDIRECT("記入用2!$f$109")),"",INDIRECT("記入用2!$f$109"))</f>
      </c>
      <c r="D127" s="128">
        <f ca="1">IF(ISBLANK(INDIRECT("記入用2!$G$109")),"",INDIRECT("記入用2!$G$109"))</f>
      </c>
      <c r="E127" s="129">
        <f ca="1">IF(INDIRECT("記入用2!$I$109")="","",INDIRECT("記入用2!$Q$109"))</f>
      </c>
      <c r="F127" s="128">
        <f ca="1">IF(ISBLANK(INDIRECT("記入用2!$K$109")),"",INDIRECT("記入用2!$K$109"))</f>
      </c>
      <c r="G127" s="128">
        <f ca="1">IF(ISBLANK(INDIRECT("記入用2!$L$109")),"",INDIRECT("記入用2!$L$109"))</f>
      </c>
      <c r="H127" s="128">
        <f ca="1">IF(ISBLANK(INDIRECT("記入用2!$M$109")),"",INDIRECT("記入用2!$M$109"))</f>
      </c>
      <c r="I127" s="128">
        <f ca="1">IF(ISBLANK(INDIRECT("記入用2!$n$109")),"",INDIRECT("記入用2!$n$109"))</f>
      </c>
      <c r="J127" s="130">
        <f ca="1">IF(ISBLANK(INDIRECT("記入用2!$o$109")),"",INDIRECT("記入用2!$o$109"))</f>
      </c>
    </row>
    <row r="128" spans="1:10" s="112" customFormat="1" ht="27.75" customHeight="1">
      <c r="A128" s="131" t="s">
        <v>80</v>
      </c>
      <c r="E128" s="131" t="s">
        <v>89</v>
      </c>
      <c r="F128" s="132"/>
      <c r="G128" s="132"/>
      <c r="H128" s="132"/>
      <c r="I128" s="132"/>
      <c r="J128" s="132"/>
    </row>
    <row r="129" spans="1:10" s="120" customFormat="1" ht="64.5" customHeight="1">
      <c r="A129" s="113">
        <v>1</v>
      </c>
      <c r="B129" s="115">
        <f ca="1">IF(ISBLANK(INDIRECT("記入用2!$e$110")),"",INDIRECT("記入用2!$e$110"))</f>
      </c>
      <c r="C129" s="115">
        <f ca="1">IF(ISBLANK(INDIRECT("記入用2!$f$110")),"",INDIRECT("記入用2!$f$110"))</f>
      </c>
      <c r="D129" s="116">
        <f ca="1">IF(ISBLANK(INDIRECT("記入用2!$G$110")),"",INDIRECT("記入用2!$G$110"))</f>
      </c>
      <c r="E129" s="117">
        <f ca="1">IF(INDIRECT("記入用2!$I$110")="","",INDIRECT("記入用2!$Q$110"))</f>
      </c>
      <c r="F129" s="118">
        <f ca="1">IF(ISBLANK(INDIRECT("記入用2!$K$110")),"",INDIRECT("記入用2!$K$110"))</f>
      </c>
      <c r="G129" s="116">
        <f ca="1">IF(ISBLANK(INDIRECT("記入用2!$L$110")),"",INDIRECT("記入用2!$L$110"))</f>
      </c>
      <c r="H129" s="116">
        <f ca="1">IF(ISBLANK(INDIRECT("記入用2!$M$110")),"",INDIRECT("記入用2!$M$110"))</f>
      </c>
      <c r="I129" s="116">
        <f ca="1">IF(ISBLANK(INDIRECT("記入用2!$n$110")),"",INDIRECT("記入用2!$n$110"))</f>
      </c>
      <c r="J129" s="119">
        <f ca="1">IF(ISBLANK(INDIRECT("記入用2!$o$110")),"",INDIRECT("記入用2!$o$110"))</f>
      </c>
    </row>
    <row r="130" spans="1:10" s="120" customFormat="1" ht="64.5" customHeight="1">
      <c r="A130" s="121">
        <v>2</v>
      </c>
      <c r="B130" s="122">
        <f ca="1">IF(ISBLANK(INDIRECT("記入用2!$e$111")),"",INDIRECT("記入用2!$e$111"))</f>
      </c>
      <c r="C130" s="122">
        <f ca="1">IF(ISBLANK(INDIRECT("記入用2!$f$111")),"",INDIRECT("記入用2!$f$111"))</f>
      </c>
      <c r="D130" s="123">
        <f ca="1">IF(ISBLANK(INDIRECT("記入用2!$G$111")),"",INDIRECT("記入用2!$G$111"))</f>
      </c>
      <c r="E130" s="124">
        <f ca="1">IF(INDIRECT("記入用2!$I$111")="","",INDIRECT("記入用2!$Q$111"))</f>
      </c>
      <c r="F130" s="123">
        <f ca="1">IF(ISBLANK(INDIRECT("記入用2!$K$111")),"",INDIRECT("記入用2!$K$111"))</f>
      </c>
      <c r="G130" s="123">
        <f ca="1">IF(ISBLANK(INDIRECT("記入用2!$L$111")),"",INDIRECT("記入用2!$L$111"))</f>
      </c>
      <c r="H130" s="123">
        <f ca="1">IF(ISBLANK(INDIRECT("記入用2!$M$111")),"",INDIRECT("記入用2!$M$111"))</f>
      </c>
      <c r="I130" s="123">
        <f ca="1">IF(ISBLANK(INDIRECT("記入用2!$n$111")),"",INDIRECT("記入用2!$n$111"))</f>
      </c>
      <c r="J130" s="125">
        <f ca="1">IF(ISBLANK(INDIRECT("記入用2!$o$111")),"",INDIRECT("記入用2!$o$111"))</f>
      </c>
    </row>
    <row r="131" spans="1:10" s="120" customFormat="1" ht="64.5" customHeight="1">
      <c r="A131" s="126">
        <v>3</v>
      </c>
      <c r="B131" s="127">
        <f ca="1">IF(ISBLANK(INDIRECT("記入用2!$e$112")),"",INDIRECT("記入用2!$e$112"))</f>
      </c>
      <c r="C131" s="127">
        <f ca="1">IF(ISBLANK(INDIRECT("記入用2!$f$112")),"",INDIRECT("記入用2!$f$112"))</f>
      </c>
      <c r="D131" s="128">
        <f ca="1">IF(ISBLANK(INDIRECT("記入用2!$G$112")),"",INDIRECT("記入用2!$G$112"))</f>
      </c>
      <c r="E131" s="129">
        <f ca="1">IF(INDIRECT("記入用2!$I$112")="","",INDIRECT("記入用2!$Q$112"))</f>
      </c>
      <c r="F131" s="128">
        <f ca="1">IF(ISBLANK(INDIRECT("記入用2!$K$112")),"",INDIRECT("記入用2!$K$112"))</f>
      </c>
      <c r="G131" s="128">
        <f ca="1">IF(ISBLANK(INDIRECT("記入用2!$L$112")),"",INDIRECT("記入用2!$L$112"))</f>
      </c>
      <c r="H131" s="128">
        <f ca="1">IF(ISBLANK(INDIRECT("記入用2!$M$112")),"",INDIRECT("記入用2!$M$112"))</f>
      </c>
      <c r="I131" s="128">
        <f ca="1">IF(ISBLANK(INDIRECT("記入用2!$n$112")),"",INDIRECT("記入用2!$n$112"))</f>
      </c>
      <c r="J131" s="130">
        <f ca="1">IF(ISBLANK(INDIRECT("記入用2!$o$112")),"",INDIRECT("記入用2!$o$112"))</f>
      </c>
    </row>
    <row r="132" spans="1:10" s="98" customFormat="1" ht="27.75" customHeight="1">
      <c r="A132" s="131" t="s">
        <v>80</v>
      </c>
      <c r="B132" s="112"/>
      <c r="C132" s="112"/>
      <c r="E132" s="131" t="s">
        <v>90</v>
      </c>
      <c r="F132" s="132"/>
      <c r="G132" s="132"/>
      <c r="H132" s="132"/>
      <c r="I132" s="132"/>
      <c r="J132" s="132"/>
    </row>
    <row r="133" spans="1:10" s="120" customFormat="1" ht="64.5" customHeight="1">
      <c r="A133" s="113">
        <v>1</v>
      </c>
      <c r="B133" s="115">
        <f ca="1">IF(ISBLANK(INDIRECT("記入用2!$e$113")),"",INDIRECT("記入用2!$e$113"))</f>
      </c>
      <c r="C133" s="115">
        <f ca="1">IF(ISBLANK(INDIRECT("記入用2!$f$113")),"",INDIRECT("記入用2!$f$113"))</f>
      </c>
      <c r="D133" s="116">
        <f ca="1">IF(ISBLANK(INDIRECT("記入用2!$G$113")),"",INDIRECT("記入用2!$G$113"))</f>
      </c>
      <c r="E133" s="117">
        <f ca="1">IF(INDIRECT("記入用2!$I$113")="","",INDIRECT("記入用2!$Q$113"))</f>
      </c>
      <c r="F133" s="118">
        <f ca="1">IF(ISBLANK(INDIRECT("記入用2!$K$113")),"",INDIRECT("記入用2!$K$113"))</f>
      </c>
      <c r="G133" s="116">
        <f ca="1">IF(ISBLANK(INDIRECT("記入用2!$L$113")),"",INDIRECT("記入用2!$L$113"))</f>
      </c>
      <c r="H133" s="116">
        <f ca="1">IF(ISBLANK(INDIRECT("記入用2!$M$113")),"",INDIRECT("記入用2!$M$113"))</f>
      </c>
      <c r="I133" s="116">
        <f ca="1">IF(ISBLANK(INDIRECT("記入用2!$n$113")),"",INDIRECT("記入用2!$n$113"))</f>
      </c>
      <c r="J133" s="119">
        <f ca="1">IF(ISBLANK(INDIRECT("記入用2!$o$113")),"",INDIRECT("記入用2!$o$113"))</f>
      </c>
    </row>
    <row r="134" spans="1:10" s="120" customFormat="1" ht="64.5" customHeight="1">
      <c r="A134" s="121">
        <v>2</v>
      </c>
      <c r="B134" s="122">
        <f ca="1">IF(ISBLANK(INDIRECT("記入用2!$e$114")),"",INDIRECT("記入用2!$e$114"))</f>
      </c>
      <c r="C134" s="122">
        <f ca="1">IF(ISBLANK(INDIRECT("記入用2!$f$114")),"",INDIRECT("記入用2!$f$114"))</f>
      </c>
      <c r="D134" s="123">
        <f ca="1">IF(ISBLANK(INDIRECT("記入用2!$G$114")),"",INDIRECT("記入用2!$G$114"))</f>
      </c>
      <c r="E134" s="124">
        <f ca="1">IF(INDIRECT("記入用2!$I$114")="","",INDIRECT("記入用2!$Q$114"))</f>
      </c>
      <c r="F134" s="123">
        <f ca="1">IF(ISBLANK(INDIRECT("記入用2!$K$114")),"",INDIRECT("記入用2!$K$114"))</f>
      </c>
      <c r="G134" s="123">
        <f ca="1">IF(ISBLANK(INDIRECT("記入用2!$L$114")),"",INDIRECT("記入用2!$L$114"))</f>
      </c>
      <c r="H134" s="123">
        <f ca="1">IF(ISBLANK(INDIRECT("記入用2!$M$114")),"",INDIRECT("記入用2!$M$114"))</f>
      </c>
      <c r="I134" s="123">
        <f ca="1">IF(ISBLANK(INDIRECT("記入用2!$n$114")),"",INDIRECT("記入用2!$n$114"))</f>
      </c>
      <c r="J134" s="125">
        <f ca="1">IF(ISBLANK(INDIRECT("記入用2!$o$114")),"",INDIRECT("記入用2!$o$114"))</f>
      </c>
    </row>
    <row r="135" spans="1:10" s="120" customFormat="1" ht="64.5" customHeight="1">
      <c r="A135" s="126">
        <v>3</v>
      </c>
      <c r="B135" s="127">
        <f ca="1">IF(ISBLANK(INDIRECT("記入用2!$e$115")),"",INDIRECT("記入用2!$e$115"))</f>
      </c>
      <c r="C135" s="127">
        <f ca="1">IF(ISBLANK(INDIRECT("記入用2!$f$115")),"",INDIRECT("記入用2!$f$115"))</f>
      </c>
      <c r="D135" s="128">
        <f ca="1">IF(ISBLANK(INDIRECT("記入用2!$G$115")),"",INDIRECT("記入用2!$G$115"))</f>
      </c>
      <c r="E135" s="129">
        <f ca="1">IF(INDIRECT("記入用2!$I$115")="","",INDIRECT("記入用2!$Q$115"))</f>
      </c>
      <c r="F135" s="128">
        <f ca="1">IF(ISBLANK(INDIRECT("記入用2!$K$115")),"",INDIRECT("記入用2!$K$115"))</f>
      </c>
      <c r="G135" s="128">
        <f ca="1">IF(ISBLANK(INDIRECT("記入用2!$L$115")),"",INDIRECT("記入用2!$L$115"))</f>
      </c>
      <c r="H135" s="128">
        <f ca="1">IF(ISBLANK(INDIRECT("記入用2!$M$115")),"",INDIRECT("記入用2!$M$115"))</f>
      </c>
      <c r="I135" s="128">
        <f ca="1">IF(ISBLANK(INDIRECT("記入用2!$n$115")),"",INDIRECT("記入用2!$n$115"))</f>
      </c>
      <c r="J135" s="130">
        <f ca="1">IF(ISBLANK(INDIRECT("記入用2!$o$115")),"",INDIRECT("記入用2!$o$115"))</f>
      </c>
    </row>
    <row r="136" spans="1:10" s="98" customFormat="1" ht="27.75" customHeight="1">
      <c r="A136" s="131" t="s">
        <v>80</v>
      </c>
      <c r="B136" s="112"/>
      <c r="C136" s="112"/>
      <c r="E136" s="131" t="s">
        <v>91</v>
      </c>
      <c r="F136" s="132"/>
      <c r="G136" s="132"/>
      <c r="H136" s="132"/>
      <c r="I136" s="132"/>
      <c r="J136" s="132"/>
    </row>
    <row r="137" spans="1:10" s="120" customFormat="1" ht="64.5" customHeight="1">
      <c r="A137" s="113">
        <v>1</v>
      </c>
      <c r="B137" s="115">
        <f ca="1">IF(ISBLANK(INDIRECT("記入用2!$e$116")),"",INDIRECT("記入用2!$e$116"))</f>
      </c>
      <c r="C137" s="115">
        <f ca="1">IF(ISBLANK(INDIRECT("記入用2!$f$116")),"",INDIRECT("記入用2!$f$116"))</f>
      </c>
      <c r="D137" s="116">
        <f ca="1">IF(ISBLANK(INDIRECT("記入用2!$G$116")),"",INDIRECT("記入用2!$G$116"))</f>
      </c>
      <c r="E137" s="117">
        <f ca="1">IF(INDIRECT("記入用2!$I$116")="","",INDIRECT("記入用2!$Q$116"))</f>
      </c>
      <c r="F137" s="118">
        <f ca="1">IF(ISBLANK(INDIRECT("記入用2!$K$116")),"",INDIRECT("記入用2!$K$116"))</f>
      </c>
      <c r="G137" s="116">
        <f ca="1">IF(ISBLANK(INDIRECT("記入用2!$L$116")),"",INDIRECT("記入用2!$L$116"))</f>
      </c>
      <c r="H137" s="116">
        <f ca="1">IF(ISBLANK(INDIRECT("記入用2!$M$116")),"",INDIRECT("記入用2!$M$116"))</f>
      </c>
      <c r="I137" s="116">
        <f ca="1">IF(ISBLANK(INDIRECT("記入用2!$n$116")),"",INDIRECT("記入用2!$n$116"))</f>
      </c>
      <c r="J137" s="119">
        <f ca="1">IF(ISBLANK(INDIRECT("記入用2!$o$116")),"",INDIRECT("記入用2!$o$116"))</f>
      </c>
    </row>
    <row r="138" spans="1:10" s="120" customFormat="1" ht="64.5" customHeight="1">
      <c r="A138" s="121">
        <v>2</v>
      </c>
      <c r="B138" s="122">
        <f ca="1">IF(ISBLANK(INDIRECT("記入用2!$e$117")),"",INDIRECT("記入用2!$e$117"))</f>
      </c>
      <c r="C138" s="122">
        <f ca="1">IF(ISBLANK(INDIRECT("記入用2!$f$117")),"",INDIRECT("記入用2!$f$117"))</f>
      </c>
      <c r="D138" s="123">
        <f ca="1">IF(ISBLANK(INDIRECT("記入用2!$G$117")),"",INDIRECT("記入用2!$G$117"))</f>
      </c>
      <c r="E138" s="124">
        <f ca="1">IF(INDIRECT("記入用2!$I$117")="","",INDIRECT("記入用2!$Q$117"))</f>
      </c>
      <c r="F138" s="123">
        <f ca="1">IF(ISBLANK(INDIRECT("記入用2!$K$117")),"",INDIRECT("記入用2!$K$117"))</f>
      </c>
      <c r="G138" s="123">
        <f ca="1">IF(ISBLANK(INDIRECT("記入用2!$L$117")),"",INDIRECT("記入用2!$L$117"))</f>
      </c>
      <c r="H138" s="123">
        <f ca="1">IF(ISBLANK(INDIRECT("記入用2!$M$117")),"",INDIRECT("記入用2!$M$117"))</f>
      </c>
      <c r="I138" s="123">
        <f ca="1">IF(ISBLANK(INDIRECT("記入用2!$n$117")),"",INDIRECT("記入用2!$n$117"))</f>
      </c>
      <c r="J138" s="125">
        <f ca="1">IF(ISBLANK(INDIRECT("記入用2!$o$117")),"",INDIRECT("記入用2!$o$117"))</f>
      </c>
    </row>
    <row r="139" spans="1:10" s="120" customFormat="1" ht="64.5" customHeight="1">
      <c r="A139" s="126">
        <v>3</v>
      </c>
      <c r="B139" s="127">
        <f ca="1">IF(ISBLANK(INDIRECT("記入用2!$e$118")),"",INDIRECT("記入用2!$e$118"))</f>
      </c>
      <c r="C139" s="127">
        <f ca="1">IF(ISBLANK(INDIRECT("記入用2!$f$118")),"",INDIRECT("記入用2!$f$118"))</f>
      </c>
      <c r="D139" s="128">
        <f ca="1">IF(ISBLANK(INDIRECT("記入用2!$G$118")),"",INDIRECT("記入用2!$G$118"))</f>
      </c>
      <c r="E139" s="129">
        <f ca="1">IF(INDIRECT("記入用2!$I$118")="","",INDIRECT("記入用2!$Q$118"))</f>
      </c>
      <c r="F139" s="128">
        <f ca="1">IF(ISBLANK(INDIRECT("記入用2!$K$118")),"",INDIRECT("記入用2!$K$118"))</f>
      </c>
      <c r="G139" s="128">
        <f ca="1">IF(ISBLANK(INDIRECT("記入用2!$L$118")),"",INDIRECT("記入用2!$L$118"))</f>
      </c>
      <c r="H139" s="128">
        <f ca="1">IF(ISBLANK(INDIRECT("記入用2!$M$118")),"",INDIRECT("記入用2!$M$118"))</f>
      </c>
      <c r="I139" s="128">
        <f ca="1">IF(ISBLANK(INDIRECT("記入用2!$n$118")),"",INDIRECT("記入用2!$n$118"))</f>
      </c>
      <c r="J139" s="130">
        <f ca="1">IF(ISBLANK(INDIRECT("記入用2!$o$118")),"",INDIRECT("記入用2!$o$118"))</f>
      </c>
    </row>
    <row r="140" spans="1:10" s="98" customFormat="1" ht="27.75" customHeight="1">
      <c r="A140" s="131" t="s">
        <v>80</v>
      </c>
      <c r="B140" s="112"/>
      <c r="C140" s="112"/>
      <c r="E140" s="131" t="s">
        <v>92</v>
      </c>
      <c r="F140" s="132"/>
      <c r="G140" s="132"/>
      <c r="H140" s="132"/>
      <c r="I140" s="132"/>
      <c r="J140" s="132"/>
    </row>
    <row r="141" spans="1:10" s="120" customFormat="1" ht="64.5" customHeight="1">
      <c r="A141" s="113">
        <v>1</v>
      </c>
      <c r="B141" s="115">
        <f ca="1">IF(ISBLANK(INDIRECT("記入用2!$e$119")),"",INDIRECT("記入用2!$e$119"))</f>
      </c>
      <c r="C141" s="115">
        <f ca="1">IF(ISBLANK(INDIRECT("記入用2!$f$119")),"",INDIRECT("記入用2!$f$119"))</f>
      </c>
      <c r="D141" s="116">
        <f ca="1">IF(ISBLANK(INDIRECT("記入用2!$G$119")),"",INDIRECT("記入用2!$G$119"))</f>
      </c>
      <c r="E141" s="117">
        <f ca="1">IF(INDIRECT("記入用2!$I$119")="","",INDIRECT("記入用2!$Q$119"))</f>
      </c>
      <c r="F141" s="118">
        <f ca="1">IF(ISBLANK(INDIRECT("記入用2!$K$119")),"",INDIRECT("記入用2!$K$119"))</f>
      </c>
      <c r="G141" s="116">
        <f ca="1">IF(ISBLANK(INDIRECT("記入用2!$L$119")),"",INDIRECT("記入用2!$L$119"))</f>
      </c>
      <c r="H141" s="116">
        <f ca="1">IF(ISBLANK(INDIRECT("記入用2!$M$119")),"",INDIRECT("記入用2!$M$119"))</f>
      </c>
      <c r="I141" s="116">
        <f ca="1">IF(ISBLANK(INDIRECT("記入用2!$n$119")),"",INDIRECT("記入用2!$n$119"))</f>
      </c>
      <c r="J141" s="119">
        <f ca="1">IF(ISBLANK(INDIRECT("記入用2!$o$119")),"",INDIRECT("記入用2!$o$119"))</f>
      </c>
    </row>
    <row r="142" spans="1:10" s="120" customFormat="1" ht="64.5" customHeight="1">
      <c r="A142" s="121">
        <v>2</v>
      </c>
      <c r="B142" s="122">
        <f ca="1">IF(ISBLANK(INDIRECT("記入用2!$e$120")),"",INDIRECT("記入用2!$e$120"))</f>
      </c>
      <c r="C142" s="122">
        <f ca="1">IF(ISBLANK(INDIRECT("記入用2!$f$120")),"",INDIRECT("記入用2!$f$120"))</f>
      </c>
      <c r="D142" s="123">
        <f ca="1">IF(ISBLANK(INDIRECT("記入用2!$G$120")),"",INDIRECT("記入用2!$G$120"))</f>
      </c>
      <c r="E142" s="124">
        <f ca="1">IF(INDIRECT("記入用2!$I$120")="","",INDIRECT("記入用2!$Q$120"))</f>
      </c>
      <c r="F142" s="123">
        <f ca="1">IF(ISBLANK(INDIRECT("記入用2!$K$120")),"",INDIRECT("記入用2!$K$120"))</f>
      </c>
      <c r="G142" s="123">
        <f ca="1">IF(ISBLANK(INDIRECT("記入用2!$L$120")),"",INDIRECT("記入用2!$L$120"))</f>
      </c>
      <c r="H142" s="123">
        <f ca="1">IF(ISBLANK(INDIRECT("記入用2!$M$120")),"",INDIRECT("記入用2!$M$120"))</f>
      </c>
      <c r="I142" s="123">
        <f ca="1">IF(ISBLANK(INDIRECT("記入用2!$n$120")),"",INDIRECT("記入用2!$n$120"))</f>
      </c>
      <c r="J142" s="125">
        <f ca="1">IF(ISBLANK(INDIRECT("記入用2!$o$120")),"",INDIRECT("記入用2!$o$120"))</f>
      </c>
    </row>
    <row r="143" spans="1:10" s="120" customFormat="1" ht="64.5" customHeight="1">
      <c r="A143" s="126">
        <v>3</v>
      </c>
      <c r="B143" s="127">
        <f ca="1">IF(ISBLANK(INDIRECT("記入用2!$e$121")),"",INDIRECT("記入用2!$e$121"))</f>
      </c>
      <c r="C143" s="127">
        <f ca="1">IF(ISBLANK(INDIRECT("記入用2!$f$121")),"",INDIRECT("記入用2!$f$121"))</f>
      </c>
      <c r="D143" s="128">
        <f ca="1">IF(ISBLANK(INDIRECT("記入用2!$G$121")),"",INDIRECT("記入用2!$G$121"))</f>
      </c>
      <c r="E143" s="129">
        <f ca="1">IF(INDIRECT("記入用2!$I$121")="","",INDIRECT("記入用2!$Q$121"))</f>
      </c>
      <c r="F143" s="128">
        <f ca="1">IF(ISBLANK(INDIRECT("記入用2!$K$121")),"",INDIRECT("記入用2!$K$121"))</f>
      </c>
      <c r="G143" s="128">
        <f ca="1">IF(ISBLANK(INDIRECT("記入用2!$L$121")),"",INDIRECT("記入用2!$L$121"))</f>
      </c>
      <c r="H143" s="128">
        <f ca="1">IF(ISBLANK(INDIRECT("記入用2!$M$121")),"",INDIRECT("記入用2!$M$121"))</f>
      </c>
      <c r="I143" s="128">
        <f ca="1">IF(ISBLANK(INDIRECT("記入用2!$n$121")),"",INDIRECT("記入用2!$n$121"))</f>
      </c>
      <c r="J143" s="130">
        <f ca="1">IF(ISBLANK(INDIRECT("記入用2!$o$121")),"",INDIRECT("記入用2!$o$121"))</f>
      </c>
    </row>
    <row r="144" spans="1:10" s="98" customFormat="1" ht="27.75" customHeight="1">
      <c r="A144" s="131" t="s">
        <v>80</v>
      </c>
      <c r="B144" s="112"/>
      <c r="C144" s="112"/>
      <c r="E144" s="131" t="s">
        <v>93</v>
      </c>
      <c r="F144" s="132"/>
      <c r="G144" s="132"/>
      <c r="H144" s="132"/>
      <c r="I144" s="132"/>
      <c r="J144" s="132"/>
    </row>
    <row r="145" spans="1:10" s="120" customFormat="1" ht="64.5" customHeight="1">
      <c r="A145" s="113">
        <v>1</v>
      </c>
      <c r="B145" s="115">
        <f ca="1">IF(ISBLANK(INDIRECT("記入用2!$e$122")),"",INDIRECT("記入用2!$e$122"))</f>
      </c>
      <c r="C145" s="115">
        <f ca="1">IF(ISBLANK(INDIRECT("記入用2!$f$122")),"",INDIRECT("記入用2!$f$122"))</f>
      </c>
      <c r="D145" s="116">
        <f ca="1">IF(ISBLANK(INDIRECT("記入用2!$G$122")),"",INDIRECT("記入用2!$G$122"))</f>
      </c>
      <c r="E145" s="117">
        <f ca="1">IF(INDIRECT("記入用2!$I$122")="","",INDIRECT("記入用2!$Q$122"))</f>
      </c>
      <c r="F145" s="118">
        <f ca="1">IF(ISBLANK(INDIRECT("記入用2!$K$122")),"",INDIRECT("記入用2!$K$122"))</f>
      </c>
      <c r="G145" s="116">
        <f ca="1">IF(ISBLANK(INDIRECT("記入用2!$L$122")),"",INDIRECT("記入用2!$L$122"))</f>
      </c>
      <c r="H145" s="116">
        <f ca="1">IF(ISBLANK(INDIRECT("記入用2!$M$122")),"",INDIRECT("記入用2!$M$122"))</f>
      </c>
      <c r="I145" s="116">
        <f ca="1">IF(ISBLANK(INDIRECT("記入用2!$n$122")),"",INDIRECT("記入用2!$n$122"))</f>
      </c>
      <c r="J145" s="119">
        <f ca="1">IF(ISBLANK(INDIRECT("記入用2!$o$122")),"",INDIRECT("記入用2!$o$122"))</f>
      </c>
    </row>
    <row r="146" spans="1:10" s="120" customFormat="1" ht="64.5" customHeight="1">
      <c r="A146" s="121">
        <v>2</v>
      </c>
      <c r="B146" s="122">
        <f ca="1">IF(ISBLANK(INDIRECT("記入用2!$e$123")),"",INDIRECT("記入用2!$e$123"))</f>
      </c>
      <c r="C146" s="122">
        <f ca="1">IF(ISBLANK(INDIRECT("記入用2!$f$123")),"",INDIRECT("記入用2!$f$123"))</f>
      </c>
      <c r="D146" s="123">
        <f ca="1">IF(ISBLANK(INDIRECT("記入用2!$G$123")),"",INDIRECT("記入用2!$G$123"))</f>
      </c>
      <c r="E146" s="124">
        <f ca="1">IF(INDIRECT("記入用2!$I$123")="","",INDIRECT("記入用2!$Q$123"))</f>
      </c>
      <c r="F146" s="123">
        <f ca="1">IF(ISBLANK(INDIRECT("記入用2!$K$123")),"",INDIRECT("記入用2!$K$123"))</f>
      </c>
      <c r="G146" s="123">
        <f ca="1">IF(ISBLANK(INDIRECT("記入用2!$L$123")),"",INDIRECT("記入用2!$L$123"))</f>
      </c>
      <c r="H146" s="123">
        <f ca="1">IF(ISBLANK(INDIRECT("記入用2!$M$123")),"",INDIRECT("記入用2!$M$123"))</f>
      </c>
      <c r="I146" s="123">
        <f ca="1">IF(ISBLANK(INDIRECT("記入用2!$n$123")),"",INDIRECT("記入用2!$n$123"))</f>
      </c>
      <c r="J146" s="125">
        <f ca="1">IF(ISBLANK(INDIRECT("記入用2!$o$123")),"",INDIRECT("記入用2!$o$123"))</f>
      </c>
    </row>
    <row r="147" spans="1:10" s="120" customFormat="1" ht="64.5" customHeight="1">
      <c r="A147" s="126">
        <v>3</v>
      </c>
      <c r="B147" s="127">
        <f ca="1">IF(ISBLANK(INDIRECT("記入用2!$e$124")),"",INDIRECT("記入用2!$e$124"))</f>
      </c>
      <c r="C147" s="127">
        <f ca="1">IF(ISBLANK(INDIRECT("記入用2!$f$124")),"",INDIRECT("記入用2!$f$124"))</f>
      </c>
      <c r="D147" s="128">
        <f ca="1">IF(ISBLANK(INDIRECT("記入用2!$G$124")),"",INDIRECT("記入用2!$G$124"))</f>
      </c>
      <c r="E147" s="129">
        <f ca="1">IF(INDIRECT("記入用2!$I$124")="","",INDIRECT("記入用2!$Q$124"))</f>
      </c>
      <c r="F147" s="128">
        <f ca="1">IF(ISBLANK(INDIRECT("記入用2!$K$124")),"",INDIRECT("記入用2!$K$124"))</f>
      </c>
      <c r="G147" s="128">
        <f ca="1">IF(ISBLANK(INDIRECT("記入用2!$L$124")),"",INDIRECT("記入用2!$L$124"))</f>
      </c>
      <c r="H147" s="128">
        <f ca="1">IF(ISBLANK(INDIRECT("記入用2!$M$124")),"",INDIRECT("記入用2!$M$124"))</f>
      </c>
      <c r="I147" s="128">
        <f ca="1">IF(ISBLANK(INDIRECT("記入用2!$n$124")),"",INDIRECT("記入用2!$n$124"))</f>
      </c>
      <c r="J147" s="130">
        <f ca="1">IF(ISBLANK(INDIRECT("記入用2!$o$124")),"",INDIRECT("記入用2!$o$124"))</f>
      </c>
    </row>
    <row r="148" spans="1:10" s="98" customFormat="1" ht="27.75" customHeight="1">
      <c r="A148" s="131" t="s">
        <v>80</v>
      </c>
      <c r="B148" s="112"/>
      <c r="C148" s="112"/>
      <c r="E148" s="131" t="s">
        <v>94</v>
      </c>
      <c r="F148" s="132"/>
      <c r="G148" s="132"/>
      <c r="H148" s="132"/>
      <c r="I148" s="132"/>
      <c r="J148" s="132"/>
    </row>
    <row r="149" spans="1:10" s="120" customFormat="1" ht="64.5" customHeight="1">
      <c r="A149" s="113">
        <v>1</v>
      </c>
      <c r="B149" s="115">
        <f ca="1">IF(ISBLANK(INDIRECT("記入用2!$e$125")),"",INDIRECT("記入用2!$e$125"))</f>
      </c>
      <c r="C149" s="115">
        <f ca="1">IF(ISBLANK(INDIRECT("記入用2!$f$125")),"",INDIRECT("記入用2!$f$125"))</f>
      </c>
      <c r="D149" s="116">
        <f ca="1">IF(ISBLANK(INDIRECT("記入用2!$G$125")),"",INDIRECT("記入用2!$G$125"))</f>
      </c>
      <c r="E149" s="117">
        <f ca="1">IF(INDIRECT("記入用2!$I$125")="","",INDIRECT("記入用2!$Q$125"))</f>
      </c>
      <c r="F149" s="118">
        <f ca="1">IF(ISBLANK(INDIRECT("記入用2!$K$125")),"",INDIRECT("記入用2!$K$125"))</f>
      </c>
      <c r="G149" s="116">
        <f ca="1">IF(ISBLANK(INDIRECT("記入用2!$L$125")),"",INDIRECT("記入用2!$L$125"))</f>
      </c>
      <c r="H149" s="116">
        <f ca="1">IF(ISBLANK(INDIRECT("記入用2!$M$125")),"",INDIRECT("記入用2!$M$125"))</f>
      </c>
      <c r="I149" s="116">
        <f ca="1">IF(ISBLANK(INDIRECT("記入用2!$n$125")),"",INDIRECT("記入用2!$n$125"))</f>
      </c>
      <c r="J149" s="119">
        <f ca="1">IF(ISBLANK(INDIRECT("記入用2!$o$125")),"",INDIRECT("記入用2!$o$125"))</f>
      </c>
    </row>
    <row r="150" spans="1:10" s="120" customFormat="1" ht="64.5" customHeight="1">
      <c r="A150" s="121">
        <v>2</v>
      </c>
      <c r="B150" s="122">
        <f ca="1">IF(ISBLANK(INDIRECT("記入用2!$e$126")),"",INDIRECT("記入用2!$e$126"))</f>
      </c>
      <c r="C150" s="122">
        <f ca="1">IF(ISBLANK(INDIRECT("記入用2!$f$126")),"",INDIRECT("記入用2!$f$126"))</f>
      </c>
      <c r="D150" s="123">
        <f ca="1">IF(ISBLANK(INDIRECT("記入用2!$G$126")),"",INDIRECT("記入用2!$G$126"))</f>
      </c>
      <c r="E150" s="124">
        <f ca="1">IF(INDIRECT("記入用2!$I$126")="","",INDIRECT("記入用2!$Q$126"))</f>
      </c>
      <c r="F150" s="123">
        <f ca="1">IF(ISBLANK(INDIRECT("記入用2!$K$126")),"",INDIRECT("記入用2!$K$126"))</f>
      </c>
      <c r="G150" s="123">
        <f ca="1">IF(ISBLANK(INDIRECT("記入用2!$L$126")),"",INDIRECT("記入用2!$L$126"))</f>
      </c>
      <c r="H150" s="123">
        <f ca="1">IF(ISBLANK(INDIRECT("記入用2!$M$126")),"",INDIRECT("記入用2!$M$126"))</f>
      </c>
      <c r="I150" s="123">
        <f ca="1">IF(ISBLANK(INDIRECT("記入用2!$n$126")),"",INDIRECT("記入用2!$n$126"))</f>
      </c>
      <c r="J150" s="125">
        <f ca="1">IF(ISBLANK(INDIRECT("記入用2!$o$126")),"",INDIRECT("記入用2!$o$126"))</f>
      </c>
    </row>
    <row r="151" spans="1:10" s="120" customFormat="1" ht="64.5" customHeight="1">
      <c r="A151" s="126">
        <v>3</v>
      </c>
      <c r="B151" s="127">
        <f ca="1">IF(ISBLANK(INDIRECT("記入用2!$e$127")),"",INDIRECT("記入用2!$e$127"))</f>
      </c>
      <c r="C151" s="127">
        <f ca="1">IF(ISBLANK(INDIRECT("記入用2!$f$127")),"",INDIRECT("記入用2!$f$127"))</f>
      </c>
      <c r="D151" s="128">
        <f ca="1">IF(ISBLANK(INDIRECT("記入用2!$G$127")),"",INDIRECT("記入用2!$G$127"))</f>
      </c>
      <c r="E151" s="129">
        <f ca="1">IF(INDIRECT("記入用2!$I$127")="","",INDIRECT("記入用2!$Q$127"))</f>
      </c>
      <c r="F151" s="128">
        <f ca="1">IF(ISBLANK(INDIRECT("記入用2!$K$127")),"",INDIRECT("記入用2!$K$127"))</f>
      </c>
      <c r="G151" s="128">
        <f ca="1">IF(ISBLANK(INDIRECT("記入用2!$L$127")),"",INDIRECT("記入用2!$L$127"))</f>
      </c>
      <c r="H151" s="128">
        <f ca="1">IF(ISBLANK(INDIRECT("記入用2!$M$127")),"",INDIRECT("記入用2!$M$127"))</f>
      </c>
      <c r="I151" s="128">
        <f ca="1">IF(ISBLANK(INDIRECT("記入用2!$n$127")),"",INDIRECT("記入用2!$n$127"))</f>
      </c>
      <c r="J151" s="130">
        <f ca="1">IF(ISBLANK(INDIRECT("記入用2!$o$127")),"",INDIRECT("記入用2!$o$127"))</f>
      </c>
    </row>
    <row r="152" spans="1:10" s="98" customFormat="1" ht="27.75" customHeight="1">
      <c r="A152" s="131" t="s">
        <v>80</v>
      </c>
      <c r="B152" s="112"/>
      <c r="C152" s="112"/>
      <c r="E152" s="131" t="s">
        <v>95</v>
      </c>
      <c r="F152" s="132"/>
      <c r="G152" s="132"/>
      <c r="H152" s="132"/>
      <c r="I152" s="132"/>
      <c r="J152" s="132"/>
    </row>
    <row r="153" spans="1:10" s="120" customFormat="1" ht="64.5" customHeight="1">
      <c r="A153" s="113">
        <v>1</v>
      </c>
      <c r="B153" s="115">
        <f ca="1">IF(ISBLANK(INDIRECT("記入用2!$e$128")),"",INDIRECT("記入用2!$e$128"))</f>
      </c>
      <c r="C153" s="115">
        <f ca="1">IF(ISBLANK(INDIRECT("記入用2!$f$128")),"",INDIRECT("記入用2!$f$128"))</f>
      </c>
      <c r="D153" s="116">
        <f ca="1">IF(ISBLANK(INDIRECT("記入用2!$G$128")),"",INDIRECT("記入用2!$G$128"))</f>
      </c>
      <c r="E153" s="117">
        <f ca="1">IF(INDIRECT("記入用2!$I$128")="","",INDIRECT("記入用2!$Q$128"))</f>
      </c>
      <c r="F153" s="118">
        <f ca="1">IF(ISBLANK(INDIRECT("記入用2!$K$128")),"",INDIRECT("記入用2!$K$128"))</f>
      </c>
      <c r="G153" s="116">
        <f ca="1">IF(ISBLANK(INDIRECT("記入用2!$L$128")),"",INDIRECT("記入用2!$L$128"))</f>
      </c>
      <c r="H153" s="116">
        <f ca="1">IF(ISBLANK(INDIRECT("記入用2!$M$128")),"",INDIRECT("記入用2!$M$128"))</f>
      </c>
      <c r="I153" s="116">
        <f ca="1">IF(ISBLANK(INDIRECT("記入用2!$n$128")),"",INDIRECT("記入用2!$n$128"))</f>
      </c>
      <c r="J153" s="119">
        <f ca="1">IF(ISBLANK(INDIRECT("記入用2!$o$128")),"",INDIRECT("記入用2!$o$128"))</f>
      </c>
    </row>
    <row r="154" spans="1:10" s="120" customFormat="1" ht="64.5" customHeight="1">
      <c r="A154" s="121">
        <v>2</v>
      </c>
      <c r="B154" s="122">
        <f ca="1">IF(ISBLANK(INDIRECT("記入用2!$e$129")),"",INDIRECT("記入用2!$e$129"))</f>
      </c>
      <c r="C154" s="122">
        <f ca="1">IF(ISBLANK(INDIRECT("記入用2!$f$129")),"",INDIRECT("記入用2!$f$129"))</f>
      </c>
      <c r="D154" s="123">
        <f ca="1">IF(ISBLANK(INDIRECT("記入用2!$G$129")),"",INDIRECT("記入用2!$G$129"))</f>
      </c>
      <c r="E154" s="124">
        <f ca="1">IF(INDIRECT("記入用2!$I$129")="","",INDIRECT("記入用2!$Q$129"))</f>
      </c>
      <c r="F154" s="123">
        <f ca="1">IF(ISBLANK(INDIRECT("記入用2!$K$129")),"",INDIRECT("記入用2!$K$129"))</f>
      </c>
      <c r="G154" s="123">
        <f ca="1">IF(ISBLANK(INDIRECT("記入用2!$L$129")),"",INDIRECT("記入用2!$L$129"))</f>
      </c>
      <c r="H154" s="123">
        <f ca="1">IF(ISBLANK(INDIRECT("記入用2!$M$129")),"",INDIRECT("記入用2!$M$129"))</f>
      </c>
      <c r="I154" s="123">
        <f ca="1">IF(ISBLANK(INDIRECT("記入用2!$n$129")),"",INDIRECT("記入用2!$n$129"))</f>
      </c>
      <c r="J154" s="125">
        <f ca="1">IF(ISBLANK(INDIRECT("記入用2!$o$129")),"",INDIRECT("記入用2!$o$129"))</f>
      </c>
    </row>
    <row r="155" spans="1:10" s="120" customFormat="1" ht="64.5" customHeight="1">
      <c r="A155" s="126">
        <v>3</v>
      </c>
      <c r="B155" s="127">
        <f ca="1">IF(ISBLANK(INDIRECT("記入用2!$e$130")),"",INDIRECT("記入用2!$e$130"))</f>
      </c>
      <c r="C155" s="127">
        <f ca="1">IF(ISBLANK(INDIRECT("記入用2!$f$130")),"",INDIRECT("記入用2!$f$130"))</f>
      </c>
      <c r="D155" s="128">
        <f ca="1">IF(ISBLANK(INDIRECT("記入用2!$G$130")),"",INDIRECT("記入用2!$G$130"))</f>
      </c>
      <c r="E155" s="129">
        <f ca="1">IF(INDIRECT("記入用2!$I$130")="","",INDIRECT("記入用2!$Q$130"))</f>
      </c>
      <c r="F155" s="128">
        <f ca="1">IF(ISBLANK(INDIRECT("記入用2!$K$130")),"",INDIRECT("記入用2!$K$130"))</f>
      </c>
      <c r="G155" s="128">
        <f ca="1">IF(ISBLANK(INDIRECT("記入用2!$L$130")),"",INDIRECT("記入用2!$L$130"))</f>
      </c>
      <c r="H155" s="128">
        <f ca="1">IF(ISBLANK(INDIRECT("記入用2!$M$130")),"",INDIRECT("記入用2!$M$130"))</f>
      </c>
      <c r="I155" s="128">
        <f ca="1">IF(ISBLANK(INDIRECT("記入用2!$n$130")),"",INDIRECT("記入用2!$n$130"))</f>
      </c>
      <c r="J155" s="130">
        <f ca="1">IF(ISBLANK(INDIRECT("記入用2!$o$130")),"",INDIRECT("記入用2!$o$130"))</f>
      </c>
    </row>
    <row r="156" spans="1:10" s="98" customFormat="1" ht="27.75" customHeight="1">
      <c r="A156" s="131" t="s">
        <v>80</v>
      </c>
      <c r="B156" s="112"/>
      <c r="C156" s="112"/>
      <c r="E156" s="131" t="s">
        <v>96</v>
      </c>
      <c r="F156" s="132"/>
      <c r="G156" s="132"/>
      <c r="H156" s="132"/>
      <c r="I156" s="132"/>
      <c r="J156" s="132"/>
    </row>
    <row r="157" spans="1:10" s="120" customFormat="1" ht="64.5" customHeight="1">
      <c r="A157" s="113">
        <v>1</v>
      </c>
      <c r="B157" s="115">
        <f ca="1">IF(ISBLANK(INDIRECT("記入用2!$e$131")),"",INDIRECT("記入用2!$e$131"))</f>
      </c>
      <c r="C157" s="115">
        <f ca="1">IF(ISBLANK(INDIRECT("記入用2!$f$131")),"",INDIRECT("記入用2!$f$131"))</f>
      </c>
      <c r="D157" s="116">
        <f ca="1">IF(ISBLANK(INDIRECT("記入用2!$G$131")),"",INDIRECT("記入用2!$G$131"))</f>
      </c>
      <c r="E157" s="117">
        <f ca="1">IF(INDIRECT("記入用2!$I$131")="","",INDIRECT("記入用2!$Q$131"))</f>
      </c>
      <c r="F157" s="118">
        <f ca="1">IF(ISBLANK(INDIRECT("記入用2!$K$131")),"",INDIRECT("記入用2!$K$131"))</f>
      </c>
      <c r="G157" s="116">
        <f ca="1">IF(ISBLANK(INDIRECT("記入用2!$L$131")),"",INDIRECT("記入用2!$L$131"))</f>
      </c>
      <c r="H157" s="116">
        <f ca="1">IF(ISBLANK(INDIRECT("記入用2!$M$131")),"",INDIRECT("記入用2!$M$131"))</f>
      </c>
      <c r="I157" s="116">
        <f ca="1">IF(ISBLANK(INDIRECT("記入用2!$n$131")),"",INDIRECT("記入用2!$n$131"))</f>
      </c>
      <c r="J157" s="119">
        <f ca="1">IF(ISBLANK(INDIRECT("記入用2!$o$131")),"",INDIRECT("記入用2!$o$131"))</f>
      </c>
    </row>
    <row r="158" spans="1:10" s="120" customFormat="1" ht="64.5" customHeight="1">
      <c r="A158" s="121">
        <v>2</v>
      </c>
      <c r="B158" s="122">
        <f ca="1">IF(ISBLANK(INDIRECT("記入用2!$e$132")),"",INDIRECT("記入用2!$e$132"))</f>
      </c>
      <c r="C158" s="122">
        <f ca="1">IF(ISBLANK(INDIRECT("記入用2!$f$132")),"",INDIRECT("記入用2!$f$132"))</f>
      </c>
      <c r="D158" s="123">
        <f ca="1">IF(ISBLANK(INDIRECT("記入用2!$G$132")),"",INDIRECT("記入用2!$G$132"))</f>
      </c>
      <c r="E158" s="124">
        <f ca="1">IF(INDIRECT("記入用2!$I$132")="","",INDIRECT("記入用2!$Q$132"))</f>
      </c>
      <c r="F158" s="123">
        <f ca="1">IF(ISBLANK(INDIRECT("記入用2!$K$132")),"",INDIRECT("記入用2!$K$132"))</f>
      </c>
      <c r="G158" s="123">
        <f ca="1">IF(ISBLANK(INDIRECT("記入用2!$L$132")),"",INDIRECT("記入用2!$L$132"))</f>
      </c>
      <c r="H158" s="123">
        <f ca="1">IF(ISBLANK(INDIRECT("記入用2!$M$132")),"",INDIRECT("記入用2!$M$132"))</f>
      </c>
      <c r="I158" s="123">
        <f ca="1">IF(ISBLANK(INDIRECT("記入用2!$n$132")),"",INDIRECT("記入用2!$n$132"))</f>
      </c>
      <c r="J158" s="125">
        <f ca="1">IF(ISBLANK(INDIRECT("記入用2!$o$132")),"",INDIRECT("記入用2!$o$132"))</f>
      </c>
    </row>
    <row r="159" spans="1:10" s="120" customFormat="1" ht="64.5" customHeight="1">
      <c r="A159" s="126">
        <v>3</v>
      </c>
      <c r="B159" s="127">
        <f ca="1">IF(ISBLANK(INDIRECT("記入用2!$e$133")),"",INDIRECT("記入用2!$e$133"))</f>
      </c>
      <c r="C159" s="127">
        <f ca="1">IF(ISBLANK(INDIRECT("記入用2!$f$133")),"",INDIRECT("記入用2!$f$133"))</f>
      </c>
      <c r="D159" s="128">
        <f ca="1">IF(ISBLANK(INDIRECT("記入用2!$G$133")),"",INDIRECT("記入用2!$G$133"))</f>
      </c>
      <c r="E159" s="129">
        <f ca="1">IF(INDIRECT("記入用2!$I$133")="","",INDIRECT("記入用2!$Q$133"))</f>
      </c>
      <c r="F159" s="128">
        <f ca="1">IF(ISBLANK(INDIRECT("記入用2!$K$133")),"",INDIRECT("記入用2!$K$133"))</f>
      </c>
      <c r="G159" s="128">
        <f ca="1">IF(ISBLANK(INDIRECT("記入用2!$L$133")),"",INDIRECT("記入用2!$L$133"))</f>
      </c>
      <c r="H159" s="128">
        <f ca="1">IF(ISBLANK(INDIRECT("記入用2!$M$133")),"",INDIRECT("記入用2!$M$133"))</f>
      </c>
      <c r="I159" s="128">
        <f ca="1">IF(ISBLANK(INDIRECT("記入用2!$n$133")),"",INDIRECT("記入用2!$n$133"))</f>
      </c>
      <c r="J159" s="130">
        <f ca="1">IF(ISBLANK(INDIRECT("記入用2!$o$133")),"",INDIRECT("記入用2!$o$133"))</f>
      </c>
    </row>
    <row r="160" spans="1:10" s="120" customFormat="1" ht="27.75" customHeight="1">
      <c r="A160" s="135"/>
      <c r="B160" s="135"/>
      <c r="C160" s="135"/>
      <c r="D160" s="136"/>
      <c r="E160" s="137"/>
      <c r="F160" s="136"/>
      <c r="G160" s="136"/>
      <c r="H160" s="136"/>
      <c r="I160" s="136"/>
      <c r="J160" s="136"/>
    </row>
    <row r="161" spans="1:11" s="138" customFormat="1" ht="54.75" customHeight="1">
      <c r="A161" s="92" t="s">
        <v>60</v>
      </c>
      <c r="C161" s="92"/>
      <c r="D161" s="93">
        <f ca="1">IF(ISBLANK(INDIRECT("記入用1!$F$6")),"",INDIRECT("記入用1!$F$6"))</f>
      </c>
      <c r="E161" s="94"/>
      <c r="F161" s="94"/>
      <c r="G161" s="94"/>
      <c r="H161" s="95"/>
      <c r="I161" s="96"/>
      <c r="J161" s="97" t="s">
        <v>271</v>
      </c>
      <c r="K161" s="112"/>
    </row>
    <row r="162" spans="1:10" ht="35.25" customHeight="1">
      <c r="A162" s="99"/>
      <c r="B162" s="99"/>
      <c r="C162" s="99"/>
      <c r="D162" s="100"/>
      <c r="E162" s="101"/>
      <c r="F162" s="102" t="s">
        <v>97</v>
      </c>
      <c r="G162" s="102"/>
      <c r="J162" s="103"/>
    </row>
    <row r="163" spans="1:10" ht="5.25" customHeight="1">
      <c r="A163" s="108"/>
      <c r="B163" s="108"/>
      <c r="C163" s="108"/>
      <c r="D163" s="108"/>
      <c r="E163" s="139"/>
      <c r="F163" s="108"/>
      <c r="G163" s="108"/>
      <c r="H163" s="108"/>
      <c r="I163" s="108"/>
      <c r="J163" s="108"/>
    </row>
    <row r="164" spans="1:10" s="112" customFormat="1" ht="27.75" customHeight="1">
      <c r="A164" s="131" t="s">
        <v>98</v>
      </c>
      <c r="E164" s="131" t="s">
        <v>99</v>
      </c>
      <c r="F164" s="132"/>
      <c r="G164" s="132"/>
      <c r="H164" s="132"/>
      <c r="I164" s="132"/>
      <c r="J164" s="132"/>
    </row>
    <row r="165" spans="1:10" s="120" customFormat="1" ht="63.75" customHeight="1">
      <c r="A165" s="113">
        <v>1</v>
      </c>
      <c r="B165" s="115">
        <f ca="1">IF(ISBLANK(INDIRECT("記入用2!$e$135")),"",INDIRECT("記入用2!$e$135"))</f>
      </c>
      <c r="C165" s="115">
        <f ca="1">IF(ISBLANK(INDIRECT("記入用2!$f$135")),"",INDIRECT("記入用2!$f$135"))</f>
      </c>
      <c r="D165" s="116">
        <f ca="1">IF(ISBLANK(INDIRECT("記入用2!$G$135")),"",INDIRECT("記入用2!$G$135"))</f>
      </c>
      <c r="E165" s="117">
        <f ca="1">IF(INDIRECT("記入用2!$I$135")="","",INDIRECT("記入用2!$Q$135"))</f>
      </c>
      <c r="F165" s="118">
        <f ca="1">IF(ISBLANK(INDIRECT("記入用2!$K$135")),"",INDIRECT("記入用2!$K$135"))</f>
      </c>
      <c r="G165" s="116">
        <f ca="1">IF(ISBLANK(INDIRECT("記入用2!$L$135")),"",INDIRECT("記入用2!$L$135"))</f>
      </c>
      <c r="H165" s="116">
        <f ca="1">IF(ISBLANK(INDIRECT("記入用2!$M$135")),"",INDIRECT("記入用2!$M$135"))</f>
      </c>
      <c r="I165" s="116">
        <f ca="1">IF(ISBLANK(INDIRECT("記入用2!$n$135")),"",INDIRECT("記入用2!$n$135"))</f>
      </c>
      <c r="J165" s="119">
        <f ca="1">IF(ISBLANK(INDIRECT("記入用2!$o$135")),"",INDIRECT("記入用2!$o$135"))</f>
      </c>
    </row>
    <row r="166" spans="1:10" s="120" customFormat="1" ht="63.75" customHeight="1">
      <c r="A166" s="121">
        <v>2</v>
      </c>
      <c r="B166" s="122">
        <f ca="1">IF(ISBLANK(INDIRECT("記入用2!$e$136")),"",INDIRECT("記入用2!$e$136"))</f>
      </c>
      <c r="C166" s="122">
        <f ca="1">IF(ISBLANK(INDIRECT("記入用2!$f$136")),"",INDIRECT("記入用2!$f$136"))</f>
      </c>
      <c r="D166" s="123">
        <f ca="1">IF(ISBLANK(INDIRECT("記入用2!$G$136")),"",INDIRECT("記入用2!$G$136"))</f>
      </c>
      <c r="E166" s="124">
        <f ca="1">IF(INDIRECT("記入用2!$I$136")="","",INDIRECT("記入用2!$Q$136"))</f>
      </c>
      <c r="F166" s="123">
        <f ca="1">IF(ISBLANK(INDIRECT("記入用2!$K$136")),"",INDIRECT("記入用2!$K$136"))</f>
      </c>
      <c r="G166" s="123">
        <f ca="1">IF(ISBLANK(INDIRECT("記入用2!$L$136")),"",INDIRECT("記入用2!$L$136"))</f>
      </c>
      <c r="H166" s="123">
        <f ca="1">IF(ISBLANK(INDIRECT("記入用2!$M$136")),"",INDIRECT("記入用2!$M$136"))</f>
      </c>
      <c r="I166" s="123">
        <f ca="1">IF(ISBLANK(INDIRECT("記入用2!$n$136")),"",INDIRECT("記入用2!$n$136"))</f>
      </c>
      <c r="J166" s="125">
        <f ca="1">IF(ISBLANK(INDIRECT("記入用2!$o$136")),"",INDIRECT("記入用2!$o$136"))</f>
      </c>
    </row>
    <row r="167" spans="1:10" s="120" customFormat="1" ht="63.75" customHeight="1">
      <c r="A167" s="126">
        <v>3</v>
      </c>
      <c r="B167" s="127">
        <f ca="1">IF(ISBLANK(INDIRECT("記入用2!$e$137")),"",INDIRECT("記入用2!$e$137"))</f>
      </c>
      <c r="C167" s="127">
        <f ca="1">IF(ISBLANK(INDIRECT("記入用2!$f$137")),"",INDIRECT("記入用2!$f$137"))</f>
      </c>
      <c r="D167" s="128">
        <f ca="1">IF(ISBLANK(INDIRECT("記入用2!$G$137")),"",INDIRECT("記入用2!$G$137"))</f>
      </c>
      <c r="E167" s="129">
        <f ca="1">IF(INDIRECT("記入用2!$I$137")="","",INDIRECT("記入用2!$Q$137"))</f>
      </c>
      <c r="F167" s="128">
        <f ca="1">IF(ISBLANK(INDIRECT("記入用2!$K$137")),"",INDIRECT("記入用2!$K$137"))</f>
      </c>
      <c r="G167" s="128">
        <f ca="1">IF(ISBLANK(INDIRECT("記入用2!$L$137")),"",INDIRECT("記入用2!$L$137"))</f>
      </c>
      <c r="H167" s="128">
        <f ca="1">IF(ISBLANK(INDIRECT("記入用2!$M$137")),"",INDIRECT("記入用2!$M$137"))</f>
      </c>
      <c r="I167" s="128">
        <f ca="1">IF(ISBLANK(INDIRECT("記入用2!$n$137")),"",INDIRECT("記入用2!$n$137"))</f>
      </c>
      <c r="J167" s="130">
        <f ca="1">IF(ISBLANK(INDIRECT("記入用2!$o$137")),"",INDIRECT("記入用2!$o$137"))</f>
      </c>
    </row>
    <row r="168" spans="1:10" s="112" customFormat="1" ht="27.75" customHeight="1">
      <c r="A168" s="131"/>
      <c r="E168" s="131" t="s">
        <v>100</v>
      </c>
      <c r="F168" s="132"/>
      <c r="G168" s="132"/>
      <c r="H168" s="132"/>
      <c r="I168" s="132"/>
      <c r="J168" s="132"/>
    </row>
    <row r="169" spans="1:10" s="120" customFormat="1" ht="63.75" customHeight="1">
      <c r="A169" s="113">
        <v>1</v>
      </c>
      <c r="B169" s="115">
        <f ca="1">IF(ISBLANK(INDIRECT("記入用2!$e$138")),"",INDIRECT("記入用2!$e$138"))</f>
      </c>
      <c r="C169" s="115">
        <f ca="1">IF(ISBLANK(INDIRECT("記入用2!$f$138")),"",INDIRECT("記入用2!$f$138"))</f>
      </c>
      <c r="D169" s="116">
        <f ca="1">IF(ISBLANK(INDIRECT("記入用2!$G$138")),"",INDIRECT("記入用2!$G$138"))</f>
      </c>
      <c r="E169" s="117">
        <f ca="1">IF(INDIRECT("記入用2!$I$138")="","",INDIRECT("記入用2!$Q$138"))</f>
      </c>
      <c r="F169" s="118">
        <f ca="1">IF(ISBLANK(INDIRECT("記入用2!$K$138")),"",INDIRECT("記入用2!$K$138"))</f>
      </c>
      <c r="G169" s="116">
        <f ca="1">IF(ISBLANK(INDIRECT("記入用2!$L$138")),"",INDIRECT("記入用2!$L$138"))</f>
      </c>
      <c r="H169" s="116">
        <f ca="1">IF(ISBLANK(INDIRECT("記入用2!$M$138")),"",INDIRECT("記入用2!$M$138"))</f>
      </c>
      <c r="I169" s="116">
        <f ca="1">IF(ISBLANK(INDIRECT("記入用2!$n$138")),"",INDIRECT("記入用2!$n$138"))</f>
      </c>
      <c r="J169" s="119">
        <f ca="1">IF(ISBLANK(INDIRECT("記入用2!$o$138")),"",INDIRECT("記入用2!$o$138"))</f>
      </c>
    </row>
    <row r="170" spans="1:10" s="120" customFormat="1" ht="63.75" customHeight="1">
      <c r="A170" s="121">
        <v>2</v>
      </c>
      <c r="B170" s="122">
        <f ca="1">IF(ISBLANK(INDIRECT("記入用2!$e$139")),"",INDIRECT("記入用2!$e$139"))</f>
      </c>
      <c r="C170" s="122">
        <f ca="1">IF(ISBLANK(INDIRECT("記入用2!$f$139")),"",INDIRECT("記入用2!$f$139"))</f>
      </c>
      <c r="D170" s="123">
        <f ca="1">IF(ISBLANK(INDIRECT("記入用2!$G$139")),"",INDIRECT("記入用2!$G$139"))</f>
      </c>
      <c r="E170" s="124">
        <f ca="1">IF(INDIRECT("記入用2!$I$139")="","",INDIRECT("記入用2!$Q$139"))</f>
      </c>
      <c r="F170" s="123">
        <f ca="1">IF(ISBLANK(INDIRECT("記入用2!$K$139")),"",INDIRECT("記入用2!$K$139"))</f>
      </c>
      <c r="G170" s="123">
        <f ca="1">IF(ISBLANK(INDIRECT("記入用2!$L$139")),"",INDIRECT("記入用2!$L$139"))</f>
      </c>
      <c r="H170" s="123">
        <f ca="1">IF(ISBLANK(INDIRECT("記入用2!$M$139")),"",INDIRECT("記入用2!$M$139"))</f>
      </c>
      <c r="I170" s="123">
        <f ca="1">IF(ISBLANK(INDIRECT("記入用2!$n$139")),"",INDIRECT("記入用2!$n$139"))</f>
      </c>
      <c r="J170" s="125">
        <f ca="1">IF(ISBLANK(INDIRECT("記入用2!$o$139")),"",INDIRECT("記入用2!$o$139"))</f>
      </c>
    </row>
    <row r="171" spans="1:10" s="120" customFormat="1" ht="63.75" customHeight="1">
      <c r="A171" s="126">
        <v>3</v>
      </c>
      <c r="B171" s="127">
        <f ca="1">IF(ISBLANK(INDIRECT("記入用2!$e$140")),"",INDIRECT("記入用2!$e$140"))</f>
      </c>
      <c r="C171" s="127">
        <f ca="1">IF(ISBLANK(INDIRECT("記入用2!$f$140")),"",INDIRECT("記入用2!$f$140"))</f>
      </c>
      <c r="D171" s="128">
        <f ca="1">IF(ISBLANK(INDIRECT("記入用2!$G$140")),"",INDIRECT("記入用2!$G$140"))</f>
      </c>
      <c r="E171" s="129">
        <f ca="1">IF(INDIRECT("記入用2!$I$140")="","",INDIRECT("記入用2!$Q$140"))</f>
      </c>
      <c r="F171" s="128">
        <f ca="1">IF(ISBLANK(INDIRECT("記入用2!$K$140")),"",INDIRECT("記入用2!$K$140"))</f>
      </c>
      <c r="G171" s="128">
        <f ca="1">IF(ISBLANK(INDIRECT("記入用2!$L$140")),"",INDIRECT("記入用2!$L$140"))</f>
      </c>
      <c r="H171" s="128">
        <f ca="1">IF(ISBLANK(INDIRECT("記入用2!$M$140")),"",INDIRECT("記入用2!$M$140"))</f>
      </c>
      <c r="I171" s="128">
        <f ca="1">IF(ISBLANK(INDIRECT("記入用2!$n$140")),"",INDIRECT("記入用2!$n$140"))</f>
      </c>
      <c r="J171" s="130">
        <f ca="1">IF(ISBLANK(INDIRECT("記入用2!$o$140")),"",INDIRECT("記入用2!$o$140"))</f>
      </c>
    </row>
    <row r="172" spans="1:10" s="112" customFormat="1" ht="27.75" customHeight="1">
      <c r="A172" s="131"/>
      <c r="E172" s="131" t="s">
        <v>101</v>
      </c>
      <c r="F172" s="132"/>
      <c r="G172" s="132"/>
      <c r="H172" s="132"/>
      <c r="I172" s="132"/>
      <c r="J172" s="132"/>
    </row>
    <row r="173" spans="1:10" s="120" customFormat="1" ht="63.75" customHeight="1">
      <c r="A173" s="113">
        <v>1</v>
      </c>
      <c r="B173" s="115">
        <f ca="1">IF(ISBLANK(INDIRECT("記入用2!$e$141")),"",INDIRECT("記入用2!$e$141"))</f>
      </c>
      <c r="C173" s="115">
        <f ca="1">IF(ISBLANK(INDIRECT("記入用2!$f$141")),"",INDIRECT("記入用2!$f$141"))</f>
      </c>
      <c r="D173" s="116">
        <f ca="1">IF(ISBLANK(INDIRECT("記入用2!$G$141")),"",INDIRECT("記入用2!$G$141"))</f>
      </c>
      <c r="E173" s="117">
        <f ca="1">IF(INDIRECT("記入用2!$I$141")="","",INDIRECT("記入用2!$Q$141"))</f>
      </c>
      <c r="F173" s="118">
        <f ca="1">IF(ISBLANK(INDIRECT("記入用2!$K$141")),"",INDIRECT("記入用2!$K$141"))</f>
      </c>
      <c r="G173" s="116">
        <f ca="1">IF(ISBLANK(INDIRECT("記入用2!$L$141")),"",INDIRECT("記入用2!$L$141"))</f>
      </c>
      <c r="H173" s="116">
        <f ca="1">IF(ISBLANK(INDIRECT("記入用2!$M$141")),"",INDIRECT("記入用2!$M$141"))</f>
      </c>
      <c r="I173" s="116">
        <f ca="1">IF(ISBLANK(INDIRECT("記入用2!$n$141")),"",INDIRECT("記入用2!$n$141"))</f>
      </c>
      <c r="J173" s="119">
        <f ca="1">IF(ISBLANK(INDIRECT("記入用2!$o$141")),"",INDIRECT("記入用2!$o$141"))</f>
      </c>
    </row>
    <row r="174" spans="1:10" s="120" customFormat="1" ht="63.75" customHeight="1">
      <c r="A174" s="121">
        <v>2</v>
      </c>
      <c r="B174" s="122">
        <f ca="1">IF(ISBLANK(INDIRECT("記入用2!$e$142")),"",INDIRECT("記入用2!$e$142"))</f>
      </c>
      <c r="C174" s="122">
        <f ca="1">IF(ISBLANK(INDIRECT("記入用2!$f$142")),"",INDIRECT("記入用2!$f$142"))</f>
      </c>
      <c r="D174" s="123">
        <f ca="1">IF(ISBLANK(INDIRECT("記入用2!$G$142")),"",INDIRECT("記入用2!$G$142"))</f>
      </c>
      <c r="E174" s="124">
        <f ca="1">IF(INDIRECT("記入用2!$I$142")="","",INDIRECT("記入用2!$Q$142"))</f>
      </c>
      <c r="F174" s="123">
        <f ca="1">IF(ISBLANK(INDIRECT("記入用2!$K$142")),"",INDIRECT("記入用2!$K$142"))</f>
      </c>
      <c r="G174" s="123">
        <f ca="1">IF(ISBLANK(INDIRECT("記入用2!$L$142")),"",INDIRECT("記入用2!$L$142"))</f>
      </c>
      <c r="H174" s="123">
        <f ca="1">IF(ISBLANK(INDIRECT("記入用2!$M$142")),"",INDIRECT("記入用2!$M$142"))</f>
      </c>
      <c r="I174" s="123">
        <f ca="1">IF(ISBLANK(INDIRECT("記入用2!$n$142")),"",INDIRECT("記入用2!$n$142"))</f>
      </c>
      <c r="J174" s="125">
        <f ca="1">IF(ISBLANK(INDIRECT("記入用2!$o$142")),"",INDIRECT("記入用2!$o$142"))</f>
      </c>
    </row>
    <row r="175" spans="1:10" s="120" customFormat="1" ht="63.75" customHeight="1">
      <c r="A175" s="126">
        <v>3</v>
      </c>
      <c r="B175" s="127">
        <f ca="1">IF(ISBLANK(INDIRECT("記入用2!$e$143")),"",INDIRECT("記入用2!$e$143"))</f>
      </c>
      <c r="C175" s="127">
        <f ca="1">IF(ISBLANK(INDIRECT("記入用2!$f$143")),"",INDIRECT("記入用2!$f$143"))</f>
      </c>
      <c r="D175" s="128">
        <f ca="1">IF(ISBLANK(INDIRECT("記入用2!$G$143")),"",INDIRECT("記入用2!$G$143"))</f>
      </c>
      <c r="E175" s="129">
        <f ca="1">IF(INDIRECT("記入用2!$I$143")="","",INDIRECT("記入用2!$Q$143"))</f>
      </c>
      <c r="F175" s="128">
        <f ca="1">IF(ISBLANK(INDIRECT("記入用2!$K$143")),"",INDIRECT("記入用2!$K$143"))</f>
      </c>
      <c r="G175" s="128">
        <f ca="1">IF(ISBLANK(INDIRECT("記入用2!$L$143")),"",INDIRECT("記入用2!$L$143"))</f>
      </c>
      <c r="H175" s="128">
        <f ca="1">IF(ISBLANK(INDIRECT("記入用2!$M$143")),"",INDIRECT("記入用2!$M$143"))</f>
      </c>
      <c r="I175" s="128">
        <f ca="1">IF(ISBLANK(INDIRECT("記入用2!$n$143")),"",INDIRECT("記入用2!$n$143"))</f>
      </c>
      <c r="J175" s="130">
        <f ca="1">IF(ISBLANK(INDIRECT("記入用2!$o$143")),"",INDIRECT("記入用2!$o$143"))</f>
      </c>
    </row>
    <row r="176" spans="1:10" s="112" customFormat="1" ht="27.75" customHeight="1">
      <c r="A176" s="131"/>
      <c r="E176" s="131" t="s">
        <v>102</v>
      </c>
      <c r="F176" s="132"/>
      <c r="G176" s="132"/>
      <c r="H176" s="132"/>
      <c r="I176" s="132"/>
      <c r="J176" s="132"/>
    </row>
    <row r="177" spans="1:10" s="120" customFormat="1" ht="63.75" customHeight="1">
      <c r="A177" s="113">
        <v>1</v>
      </c>
      <c r="B177" s="115">
        <f ca="1">IF(ISBLANK(INDIRECT("記入用2!$e$144")),"",INDIRECT("記入用2!$e$144"))</f>
      </c>
      <c r="C177" s="115">
        <f ca="1">IF(ISBLANK(INDIRECT("記入用2!$f$144")),"",INDIRECT("記入用2!$f$144"))</f>
      </c>
      <c r="D177" s="116">
        <f ca="1">IF(ISBLANK(INDIRECT("記入用2!$G$144")),"",INDIRECT("記入用2!$G$144"))</f>
      </c>
      <c r="E177" s="117">
        <f ca="1">IF(INDIRECT("記入用2!$I$144")="","",INDIRECT("記入用2!$Q$144"))</f>
      </c>
      <c r="F177" s="118">
        <f ca="1">IF(ISBLANK(INDIRECT("記入用2!$K$144")),"",INDIRECT("記入用2!$K$144"))</f>
      </c>
      <c r="G177" s="116">
        <f ca="1">IF(ISBLANK(INDIRECT("記入用2!$L$144")),"",INDIRECT("記入用2!$L$144"))</f>
      </c>
      <c r="H177" s="116">
        <f ca="1">IF(ISBLANK(INDIRECT("記入用2!$M$144")),"",INDIRECT("記入用2!$M$144"))</f>
      </c>
      <c r="I177" s="116">
        <f ca="1">IF(ISBLANK(INDIRECT("記入用2!$n$144")),"",INDIRECT("記入用2!$n$144"))</f>
      </c>
      <c r="J177" s="119">
        <f ca="1">IF(ISBLANK(INDIRECT("記入用2!$o$144")),"",INDIRECT("記入用2!$o$144"))</f>
      </c>
    </row>
    <row r="178" spans="1:10" s="120" customFormat="1" ht="63.75" customHeight="1">
      <c r="A178" s="121">
        <v>2</v>
      </c>
      <c r="B178" s="122">
        <f ca="1">IF(ISBLANK(INDIRECT("記入用2!$e$145")),"",INDIRECT("記入用2!$e$145"))</f>
      </c>
      <c r="C178" s="122">
        <f ca="1">IF(ISBLANK(INDIRECT("記入用2!$f$145")),"",INDIRECT("記入用2!$f$145"))</f>
      </c>
      <c r="D178" s="123">
        <f ca="1">IF(ISBLANK(INDIRECT("記入用2!$G$145")),"",INDIRECT("記入用2!$G$145"))</f>
      </c>
      <c r="E178" s="124">
        <f ca="1">IF(INDIRECT("記入用2!$I$145")="","",INDIRECT("記入用2!$Q$145"))</f>
      </c>
      <c r="F178" s="123">
        <f ca="1">IF(ISBLANK(INDIRECT("記入用2!$K$145")),"",INDIRECT("記入用2!$K$145"))</f>
      </c>
      <c r="G178" s="123">
        <f ca="1">IF(ISBLANK(INDIRECT("記入用2!$L$145")),"",INDIRECT("記入用2!$L$145"))</f>
      </c>
      <c r="H178" s="123">
        <f ca="1">IF(ISBLANK(INDIRECT("記入用2!$M$145")),"",INDIRECT("記入用2!$M$145"))</f>
      </c>
      <c r="I178" s="123">
        <f ca="1">IF(ISBLANK(INDIRECT("記入用2!$n$145")),"",INDIRECT("記入用2!$n$145"))</f>
      </c>
      <c r="J178" s="125">
        <f ca="1">IF(ISBLANK(INDIRECT("記入用2!$o$145")),"",INDIRECT("記入用2!$o$145"))</f>
      </c>
    </row>
    <row r="179" spans="1:10" s="120" customFormat="1" ht="63.75" customHeight="1">
      <c r="A179" s="126">
        <v>3</v>
      </c>
      <c r="B179" s="127">
        <f ca="1">IF(ISBLANK(INDIRECT("記入用2!$e$146")),"",INDIRECT("記入用2!$e$146"))</f>
      </c>
      <c r="C179" s="127">
        <f ca="1">IF(ISBLANK(INDIRECT("記入用2!$f$146")),"",INDIRECT("記入用2!$f$146"))</f>
      </c>
      <c r="D179" s="128">
        <f ca="1">IF(ISBLANK(INDIRECT("記入用2!$G$146")),"",INDIRECT("記入用2!$G$146"))</f>
      </c>
      <c r="E179" s="129">
        <f ca="1">IF(INDIRECT("記入用2!$I$146")="","",INDIRECT("記入用2!$Q$146"))</f>
      </c>
      <c r="F179" s="128">
        <f ca="1">IF(ISBLANK(INDIRECT("記入用2!$K$146")),"",INDIRECT("記入用2!$K$146"))</f>
      </c>
      <c r="G179" s="128">
        <f ca="1">IF(ISBLANK(INDIRECT("記入用2!$L$146")),"",INDIRECT("記入用2!$L$146"))</f>
      </c>
      <c r="H179" s="128">
        <f ca="1">IF(ISBLANK(INDIRECT("記入用2!$M$146")),"",INDIRECT("記入用2!$M$146"))</f>
      </c>
      <c r="I179" s="128">
        <f ca="1">IF(ISBLANK(INDIRECT("記入用2!$n$146")),"",INDIRECT("記入用2!$n$146"))</f>
      </c>
      <c r="J179" s="130">
        <f ca="1">IF(ISBLANK(INDIRECT("記入用2!$o$146")),"",INDIRECT("記入用2!$o$146"))</f>
      </c>
    </row>
    <row r="180" spans="1:10" s="112" customFormat="1" ht="27.75" customHeight="1">
      <c r="A180" s="131"/>
      <c r="E180" s="131" t="s">
        <v>103</v>
      </c>
      <c r="F180" s="132"/>
      <c r="G180" s="132"/>
      <c r="H180" s="132"/>
      <c r="I180" s="132"/>
      <c r="J180" s="132"/>
    </row>
    <row r="181" spans="1:10" s="120" customFormat="1" ht="63.75" customHeight="1">
      <c r="A181" s="113">
        <v>1</v>
      </c>
      <c r="B181" s="115">
        <f ca="1">IF(ISBLANK(INDIRECT("記入用2!$e$147")),"",INDIRECT("記入用2!$e$147"))</f>
      </c>
      <c r="C181" s="115">
        <f ca="1">IF(ISBLANK(INDIRECT("記入用2!$f$147")),"",INDIRECT("記入用2!$f$147"))</f>
      </c>
      <c r="D181" s="116">
        <f ca="1">IF(ISBLANK(INDIRECT("記入用2!$G$147")),"",INDIRECT("記入用2!$G$147"))</f>
      </c>
      <c r="E181" s="117">
        <f ca="1">IF(INDIRECT("記入用2!$I$147")="","",INDIRECT("記入用2!$Q$147"))</f>
      </c>
      <c r="F181" s="118">
        <f ca="1">IF(ISBLANK(INDIRECT("記入用2!$K$147")),"",INDIRECT("記入用2!$K$147"))</f>
      </c>
      <c r="G181" s="116">
        <f ca="1">IF(ISBLANK(INDIRECT("記入用2!$L$147")),"",INDIRECT("記入用2!$L$147"))</f>
      </c>
      <c r="H181" s="116">
        <f ca="1">IF(ISBLANK(INDIRECT("記入用2!$M$147")),"",INDIRECT("記入用2!$M$147"))</f>
      </c>
      <c r="I181" s="116">
        <f ca="1">IF(ISBLANK(INDIRECT("記入用2!$n$147")),"",INDIRECT("記入用2!$n$147"))</f>
      </c>
      <c r="J181" s="119">
        <f ca="1">IF(ISBLANK(INDIRECT("記入用2!$o$147")),"",INDIRECT("記入用2!$o$147"))</f>
      </c>
    </row>
    <row r="182" spans="1:10" s="120" customFormat="1" ht="63.75" customHeight="1">
      <c r="A182" s="121">
        <v>2</v>
      </c>
      <c r="B182" s="122">
        <f ca="1">IF(ISBLANK(INDIRECT("記入用2!$e$148")),"",INDIRECT("記入用2!$e$148"))</f>
      </c>
      <c r="C182" s="122">
        <f ca="1">IF(ISBLANK(INDIRECT("記入用2!$f$148")),"",INDIRECT("記入用2!$f$148"))</f>
      </c>
      <c r="D182" s="123">
        <f ca="1">IF(ISBLANK(INDIRECT("記入用2!$G$148")),"",INDIRECT("記入用2!$G$148"))</f>
      </c>
      <c r="E182" s="124">
        <f ca="1">IF(INDIRECT("記入用2!$I$148")="","",INDIRECT("記入用2!$Q$148"))</f>
      </c>
      <c r="F182" s="123">
        <f ca="1">IF(ISBLANK(INDIRECT("記入用2!$K$148")),"",INDIRECT("記入用2!$K$148"))</f>
      </c>
      <c r="G182" s="123">
        <f ca="1">IF(ISBLANK(INDIRECT("記入用2!$L$148")),"",INDIRECT("記入用2!$L$148"))</f>
      </c>
      <c r="H182" s="123">
        <f ca="1">IF(ISBLANK(INDIRECT("記入用2!$M$148")),"",INDIRECT("記入用2!$M$148"))</f>
      </c>
      <c r="I182" s="123">
        <f ca="1">IF(ISBLANK(INDIRECT("記入用2!$n$148")),"",INDIRECT("記入用2!$n$148"))</f>
      </c>
      <c r="J182" s="125">
        <f ca="1">IF(ISBLANK(INDIRECT("記入用2!$o$148")),"",INDIRECT("記入用2!$o$148"))</f>
      </c>
    </row>
    <row r="183" spans="1:10" s="120" customFormat="1" ht="63.75" customHeight="1">
      <c r="A183" s="126">
        <v>3</v>
      </c>
      <c r="B183" s="127">
        <f ca="1">IF(ISBLANK(INDIRECT("記入用2!$e$149")),"",INDIRECT("記入用2!$e$149"))</f>
      </c>
      <c r="C183" s="127">
        <f ca="1">IF(ISBLANK(INDIRECT("記入用2!$f$149")),"",INDIRECT("記入用2!$f$149"))</f>
      </c>
      <c r="D183" s="128">
        <f ca="1">IF(ISBLANK(INDIRECT("記入用2!$G$149")),"",INDIRECT("記入用2!$G$149"))</f>
      </c>
      <c r="E183" s="129">
        <f ca="1">IF(INDIRECT("記入用2!$I$149")="","",INDIRECT("記入用2!$Q$149"))</f>
      </c>
      <c r="F183" s="128">
        <f ca="1">IF(ISBLANK(INDIRECT("記入用2!$K$149")),"",INDIRECT("記入用2!$K$149"))</f>
      </c>
      <c r="G183" s="128">
        <f ca="1">IF(ISBLANK(INDIRECT("記入用2!$L$149")),"",INDIRECT("記入用2!$L$149"))</f>
      </c>
      <c r="H183" s="128">
        <f ca="1">IF(ISBLANK(INDIRECT("記入用2!$M$149")),"",INDIRECT("記入用2!$M$149"))</f>
      </c>
      <c r="I183" s="128">
        <f ca="1">IF(ISBLANK(INDIRECT("記入用2!$n$149")),"",INDIRECT("記入用2!$n$149"))</f>
      </c>
      <c r="J183" s="130">
        <f ca="1">IF(ISBLANK(INDIRECT("記入用2!$o$149")),"",INDIRECT("記入用2!$o$149"))</f>
      </c>
    </row>
    <row r="184" spans="1:10" s="112" customFormat="1" ht="27.75" customHeight="1">
      <c r="A184" s="131"/>
      <c r="E184" s="131" t="s">
        <v>104</v>
      </c>
      <c r="F184" s="132"/>
      <c r="G184" s="132"/>
      <c r="H184" s="132"/>
      <c r="I184" s="132"/>
      <c r="J184" s="132"/>
    </row>
    <row r="185" spans="1:10" s="120" customFormat="1" ht="63.75" customHeight="1">
      <c r="A185" s="113">
        <v>1</v>
      </c>
      <c r="B185" s="115">
        <f ca="1">IF(ISBLANK(INDIRECT("記入用2!$e$150")),"",INDIRECT("記入用2!$e$150"))</f>
      </c>
      <c r="C185" s="115">
        <f ca="1">IF(ISBLANK(INDIRECT("記入用2!$f$150")),"",INDIRECT("記入用2!$f$150"))</f>
      </c>
      <c r="D185" s="116">
        <f ca="1">IF(ISBLANK(INDIRECT("記入用2!$G$150")),"",INDIRECT("記入用2!$G$150"))</f>
      </c>
      <c r="E185" s="117">
        <f ca="1">IF(INDIRECT("記入用2!$I$150")="","",INDIRECT("記入用2!$Q$150"))</f>
      </c>
      <c r="F185" s="118">
        <f ca="1">IF(ISBLANK(INDIRECT("記入用2!$K$150")),"",INDIRECT("記入用2!$K$150"))</f>
      </c>
      <c r="G185" s="116">
        <f ca="1">IF(ISBLANK(INDIRECT("記入用2!$L$150")),"",INDIRECT("記入用2!$L$150"))</f>
      </c>
      <c r="H185" s="116">
        <f ca="1">IF(ISBLANK(INDIRECT("記入用2!$M$150")),"",INDIRECT("記入用2!$M$150"))</f>
      </c>
      <c r="I185" s="116">
        <f ca="1">IF(ISBLANK(INDIRECT("記入用2!$n$150")),"",INDIRECT("記入用2!$n$150"))</f>
      </c>
      <c r="J185" s="119">
        <f ca="1">IF(ISBLANK(INDIRECT("記入用2!$o$150")),"",INDIRECT("記入用2!$o$150"))</f>
      </c>
    </row>
    <row r="186" spans="1:10" s="120" customFormat="1" ht="63.75" customHeight="1">
      <c r="A186" s="121">
        <v>2</v>
      </c>
      <c r="B186" s="122">
        <f ca="1">IF(ISBLANK(INDIRECT("記入用2!$e$151")),"",INDIRECT("記入用2!$e$151"))</f>
      </c>
      <c r="C186" s="122">
        <f ca="1">IF(ISBLANK(INDIRECT("記入用2!$f$151")),"",INDIRECT("記入用2!$f$151"))</f>
      </c>
      <c r="D186" s="123">
        <f ca="1">IF(ISBLANK(INDIRECT("記入用2!$G$151")),"",INDIRECT("記入用2!$G$151"))</f>
      </c>
      <c r="E186" s="124">
        <f ca="1">IF(INDIRECT("記入用2!$I$151")="","",INDIRECT("記入用2!$Q$151"))</f>
      </c>
      <c r="F186" s="123">
        <f ca="1">IF(ISBLANK(INDIRECT("記入用2!$K$151")),"",INDIRECT("記入用2!$K$151"))</f>
      </c>
      <c r="G186" s="123">
        <f ca="1">IF(ISBLANK(INDIRECT("記入用2!$L$151")),"",INDIRECT("記入用2!$L$151"))</f>
      </c>
      <c r="H186" s="123">
        <f ca="1">IF(ISBLANK(INDIRECT("記入用2!$M$151")),"",INDIRECT("記入用2!$M$151"))</f>
      </c>
      <c r="I186" s="123">
        <f ca="1">IF(ISBLANK(INDIRECT("記入用2!$n$151")),"",INDIRECT("記入用2!$n$151"))</f>
      </c>
      <c r="J186" s="125">
        <f ca="1">IF(ISBLANK(INDIRECT("記入用2!$o$151")),"",INDIRECT("記入用2!$o$151"))</f>
      </c>
    </row>
    <row r="187" spans="1:10" s="120" customFormat="1" ht="63.75" customHeight="1">
      <c r="A187" s="126">
        <v>3</v>
      </c>
      <c r="B187" s="127">
        <f ca="1">IF(ISBLANK(INDIRECT("記入用2!$e$152")),"",INDIRECT("記入用2!$e$152"))</f>
      </c>
      <c r="C187" s="127">
        <f ca="1">IF(ISBLANK(INDIRECT("記入用2!$f$152")),"",INDIRECT("記入用2!$f$152"))</f>
      </c>
      <c r="D187" s="128">
        <f ca="1">IF(ISBLANK(INDIRECT("記入用2!$G$152")),"",INDIRECT("記入用2!$G$152"))</f>
      </c>
      <c r="E187" s="129">
        <f ca="1">IF(INDIRECT("記入用2!$I$152")="","",INDIRECT("記入用2!$Q$152"))</f>
      </c>
      <c r="F187" s="128">
        <f ca="1">IF(ISBLANK(INDIRECT("記入用2!$K$152")),"",INDIRECT("記入用2!$K$152"))</f>
      </c>
      <c r="G187" s="128">
        <f ca="1">IF(ISBLANK(INDIRECT("記入用2!$L$152")),"",INDIRECT("記入用2!$L$152"))</f>
      </c>
      <c r="H187" s="128">
        <f ca="1">IF(ISBLANK(INDIRECT("記入用2!$M$152")),"",INDIRECT("記入用2!$M$152"))</f>
      </c>
      <c r="I187" s="128">
        <f ca="1">IF(ISBLANK(INDIRECT("記入用2!$n$152")),"",INDIRECT("記入用2!$n$152"))</f>
      </c>
      <c r="J187" s="130">
        <f ca="1">IF(ISBLANK(INDIRECT("記入用2!$o$152")),"",INDIRECT("記入用2!$o$152"))</f>
      </c>
    </row>
    <row r="188" spans="1:10" s="98" customFormat="1" ht="27.75" customHeight="1">
      <c r="A188" s="131"/>
      <c r="B188" s="112"/>
      <c r="C188" s="112"/>
      <c r="E188" s="131" t="s">
        <v>105</v>
      </c>
      <c r="F188" s="132"/>
      <c r="G188" s="132"/>
      <c r="H188" s="132"/>
      <c r="I188" s="132"/>
      <c r="J188" s="132"/>
    </row>
    <row r="189" spans="1:10" s="120" customFormat="1" ht="63.75" customHeight="1">
      <c r="A189" s="113">
        <v>1</v>
      </c>
      <c r="B189" s="115">
        <f ca="1">IF(ISBLANK(INDIRECT("記入用2!$e$153")),"",INDIRECT("記入用2!$e$153"))</f>
      </c>
      <c r="C189" s="115">
        <f ca="1">IF(ISBLANK(INDIRECT("記入用2!$f$153")),"",INDIRECT("記入用2!$f$153"))</f>
      </c>
      <c r="D189" s="116">
        <f ca="1">IF(ISBLANK(INDIRECT("記入用2!$G$153")),"",INDIRECT("記入用2!$G$153"))</f>
      </c>
      <c r="E189" s="117">
        <f ca="1">IF(INDIRECT("記入用2!$I$153")="","",INDIRECT("記入用2!$Q$153"))</f>
      </c>
      <c r="F189" s="118">
        <f ca="1">IF(ISBLANK(INDIRECT("記入用2!$K$153")),"",INDIRECT("記入用2!$K$153"))</f>
      </c>
      <c r="G189" s="116">
        <f ca="1">IF(ISBLANK(INDIRECT("記入用2!$L$153")),"",INDIRECT("記入用2!$L$153"))</f>
      </c>
      <c r="H189" s="116">
        <f ca="1">IF(ISBLANK(INDIRECT("記入用2!$M$153")),"",INDIRECT("記入用2!$M$153"))</f>
      </c>
      <c r="I189" s="116">
        <f ca="1">IF(ISBLANK(INDIRECT("記入用2!$n$153")),"",INDIRECT("記入用2!$n$153"))</f>
      </c>
      <c r="J189" s="119">
        <f ca="1">IF(ISBLANK(INDIRECT("記入用2!$o$153")),"",INDIRECT("記入用2!$o$153"))</f>
      </c>
    </row>
    <row r="190" spans="1:10" s="120" customFormat="1" ht="63.75" customHeight="1">
      <c r="A190" s="121">
        <v>2</v>
      </c>
      <c r="B190" s="122">
        <f ca="1">IF(ISBLANK(INDIRECT("記入用2!$e$154")),"",INDIRECT("記入用2!$e$154"))</f>
      </c>
      <c r="C190" s="122">
        <f ca="1">IF(ISBLANK(INDIRECT("記入用2!$f$154")),"",INDIRECT("記入用2!$f$154"))</f>
      </c>
      <c r="D190" s="123">
        <f ca="1">IF(ISBLANK(INDIRECT("記入用2!$G$154")),"",INDIRECT("記入用2!$G$154"))</f>
      </c>
      <c r="E190" s="124">
        <f ca="1">IF(INDIRECT("記入用2!$I$154")="","",INDIRECT("記入用2!$Q$154"))</f>
      </c>
      <c r="F190" s="123">
        <f ca="1">IF(ISBLANK(INDIRECT("記入用2!$K$154")),"",INDIRECT("記入用2!$K$154"))</f>
      </c>
      <c r="G190" s="123">
        <f ca="1">IF(ISBLANK(INDIRECT("記入用2!$L$154")),"",INDIRECT("記入用2!$L$154"))</f>
      </c>
      <c r="H190" s="123">
        <f ca="1">IF(ISBLANK(INDIRECT("記入用2!$M$154")),"",INDIRECT("記入用2!$M$154"))</f>
      </c>
      <c r="I190" s="123">
        <f ca="1">IF(ISBLANK(INDIRECT("記入用2!$n$154")),"",INDIRECT("記入用2!$n$154"))</f>
      </c>
      <c r="J190" s="125">
        <f ca="1">IF(ISBLANK(INDIRECT("記入用2!$o$154")),"",INDIRECT("記入用2!$o$154"))</f>
      </c>
    </row>
    <row r="191" spans="1:10" s="120" customFormat="1" ht="63.75" customHeight="1">
      <c r="A191" s="126">
        <v>3</v>
      </c>
      <c r="B191" s="127">
        <f ca="1">IF(ISBLANK(INDIRECT("記入用2!$e$155")),"",INDIRECT("記入用2!$e$155"))</f>
      </c>
      <c r="C191" s="127">
        <f ca="1">IF(ISBLANK(INDIRECT("記入用2!$f$155")),"",INDIRECT("記入用2!$f$155"))</f>
      </c>
      <c r="D191" s="128">
        <f ca="1">IF(ISBLANK(INDIRECT("記入用2!$G$155")),"",INDIRECT("記入用2!$G$155"))</f>
      </c>
      <c r="E191" s="129">
        <f ca="1">IF(INDIRECT("記入用2!$I$155")="","",INDIRECT("記入用2!$Q$155"))</f>
      </c>
      <c r="F191" s="128">
        <f ca="1">IF(ISBLANK(INDIRECT("記入用2!$K$155")),"",INDIRECT("記入用2!$K$155"))</f>
      </c>
      <c r="G191" s="128">
        <f ca="1">IF(ISBLANK(INDIRECT("記入用2!$L$155")),"",INDIRECT("記入用2!$L$155"))</f>
      </c>
      <c r="H191" s="128">
        <f ca="1">IF(ISBLANK(INDIRECT("記入用2!$M$155")),"",INDIRECT("記入用2!$M$155"))</f>
      </c>
      <c r="I191" s="128">
        <f ca="1">IF(ISBLANK(INDIRECT("記入用2!$n$155")),"",INDIRECT("記入用2!$n$155"))</f>
      </c>
      <c r="J191" s="130">
        <f ca="1">IF(ISBLANK(INDIRECT("記入用2!$o$155")),"",INDIRECT("記入用2!$o$155"))</f>
      </c>
    </row>
    <row r="192" spans="1:10" s="98" customFormat="1" ht="27.75" customHeight="1">
      <c r="A192" s="131"/>
      <c r="B192" s="112"/>
      <c r="C192" s="112"/>
      <c r="E192" s="131" t="s">
        <v>106</v>
      </c>
      <c r="F192" s="132"/>
      <c r="G192" s="132"/>
      <c r="H192" s="132"/>
      <c r="I192" s="132"/>
      <c r="J192" s="132"/>
    </row>
    <row r="193" spans="1:10" s="120" customFormat="1" ht="63.75" customHeight="1">
      <c r="A193" s="113">
        <v>1</v>
      </c>
      <c r="B193" s="115">
        <f ca="1">IF(ISBLANK(INDIRECT("記入用2!$e$156")),"",INDIRECT("記入用2!$e$156"))</f>
      </c>
      <c r="C193" s="115">
        <f ca="1">IF(ISBLANK(INDIRECT("記入用2!$f$156")),"",INDIRECT("記入用2!$f$156"))</f>
      </c>
      <c r="D193" s="116">
        <f ca="1">IF(ISBLANK(INDIRECT("記入用2!$G$156")),"",INDIRECT("記入用2!$G$156"))</f>
      </c>
      <c r="E193" s="117">
        <f ca="1">IF(INDIRECT("記入用2!$I$156")="","",INDIRECT("記入用2!$Q$156"))</f>
      </c>
      <c r="F193" s="118">
        <f ca="1">IF(ISBLANK(INDIRECT("記入用2!$K$156")),"",INDIRECT("記入用2!$K$156"))</f>
      </c>
      <c r="G193" s="116">
        <f ca="1">IF(ISBLANK(INDIRECT("記入用2!$L$156")),"",INDIRECT("記入用2!$L$156"))</f>
      </c>
      <c r="H193" s="116">
        <f ca="1">IF(ISBLANK(INDIRECT("記入用2!$M$156")),"",INDIRECT("記入用2!$M$156"))</f>
      </c>
      <c r="I193" s="116">
        <f ca="1">IF(ISBLANK(INDIRECT("記入用2!$n$156")),"",INDIRECT("記入用2!$n$156"))</f>
      </c>
      <c r="J193" s="119">
        <f ca="1">IF(ISBLANK(INDIRECT("記入用2!$o$156")),"",INDIRECT("記入用2!$o$156"))</f>
      </c>
    </row>
    <row r="194" spans="1:10" s="120" customFormat="1" ht="63.75" customHeight="1">
      <c r="A194" s="121">
        <v>2</v>
      </c>
      <c r="B194" s="122">
        <f ca="1">IF(ISBLANK(INDIRECT("記入用2!$e$157")),"",INDIRECT("記入用2!$e$157"))</f>
      </c>
      <c r="C194" s="122">
        <f ca="1">IF(ISBLANK(INDIRECT("記入用2!$f$157")),"",INDIRECT("記入用2!$f$157"))</f>
      </c>
      <c r="D194" s="123">
        <f ca="1">IF(ISBLANK(INDIRECT("記入用2!$G$157")),"",INDIRECT("記入用2!$G$157"))</f>
      </c>
      <c r="E194" s="124">
        <f ca="1">IF(INDIRECT("記入用2!$I$157")="","",INDIRECT("記入用2!$Q$157"))</f>
      </c>
      <c r="F194" s="123">
        <f ca="1">IF(ISBLANK(INDIRECT("記入用2!$K$157")),"",INDIRECT("記入用2!$K$157"))</f>
      </c>
      <c r="G194" s="123">
        <f ca="1">IF(ISBLANK(INDIRECT("記入用2!$L$157")),"",INDIRECT("記入用2!$L$157"))</f>
      </c>
      <c r="H194" s="123">
        <f ca="1">IF(ISBLANK(INDIRECT("記入用2!$M$157")),"",INDIRECT("記入用2!$M$157"))</f>
      </c>
      <c r="I194" s="123">
        <f ca="1">IF(ISBLANK(INDIRECT("記入用2!$n$157")),"",INDIRECT("記入用2!$n$157"))</f>
      </c>
      <c r="J194" s="125">
        <f ca="1">IF(ISBLANK(INDIRECT("記入用2!$o$157")),"",INDIRECT("記入用2!$o$157"))</f>
      </c>
    </row>
    <row r="195" spans="1:10" s="120" customFormat="1" ht="63.75" customHeight="1">
      <c r="A195" s="126">
        <v>3</v>
      </c>
      <c r="B195" s="127">
        <f ca="1">IF(ISBLANK(INDIRECT("記入用2!$e$158")),"",INDIRECT("記入用2!$e$158"))</f>
      </c>
      <c r="C195" s="127">
        <f ca="1">IF(ISBLANK(INDIRECT("記入用2!$f$158")),"",INDIRECT("記入用2!$f$158"))</f>
      </c>
      <c r="D195" s="128">
        <f ca="1">IF(ISBLANK(INDIRECT("記入用2!$G$158")),"",INDIRECT("記入用2!$G$158"))</f>
      </c>
      <c r="E195" s="129">
        <f ca="1">IF(INDIRECT("記入用2!$I$158")="","",INDIRECT("記入用2!$Q$158"))</f>
      </c>
      <c r="F195" s="128">
        <f ca="1">IF(ISBLANK(INDIRECT("記入用2!$K$158")),"",INDIRECT("記入用2!$K$158"))</f>
      </c>
      <c r="G195" s="128">
        <f ca="1">IF(ISBLANK(INDIRECT("記入用2!$L$158")),"",INDIRECT("記入用2!$L$158"))</f>
      </c>
      <c r="H195" s="128">
        <f ca="1">IF(ISBLANK(INDIRECT("記入用2!$M$158")),"",INDIRECT("記入用2!$M$158"))</f>
      </c>
      <c r="I195" s="128">
        <f ca="1">IF(ISBLANK(INDIRECT("記入用2!$n$158")),"",INDIRECT("記入用2!$n$158"))</f>
      </c>
      <c r="J195" s="130">
        <f ca="1">IF(ISBLANK(INDIRECT("記入用2!$o$158")),"",INDIRECT("記入用2!$o$158"))</f>
      </c>
    </row>
    <row r="196" spans="1:10" s="98" customFormat="1" ht="27.75" customHeight="1">
      <c r="A196" s="131"/>
      <c r="B196" s="112"/>
      <c r="C196" s="112"/>
      <c r="E196" s="131" t="s">
        <v>107</v>
      </c>
      <c r="F196" s="132"/>
      <c r="G196" s="132"/>
      <c r="H196" s="132"/>
      <c r="I196" s="132"/>
      <c r="J196" s="132"/>
    </row>
    <row r="197" spans="1:10" s="120" customFormat="1" ht="63.75" customHeight="1">
      <c r="A197" s="113">
        <v>1</v>
      </c>
      <c r="B197" s="115">
        <f ca="1">IF(ISBLANK(INDIRECT("記入用2!$e$159")),"",INDIRECT("記入用2!$e$159"))</f>
      </c>
      <c r="C197" s="115">
        <f ca="1">IF(ISBLANK(INDIRECT("記入用2!$f$159")),"",INDIRECT("記入用2!$f$159"))</f>
      </c>
      <c r="D197" s="116">
        <f ca="1">IF(ISBLANK(INDIRECT("記入用2!$G$159")),"",INDIRECT("記入用2!$G$159"))</f>
      </c>
      <c r="E197" s="117">
        <f ca="1">IF(INDIRECT("記入用2!$I$159")="","",INDIRECT("記入用2!$Q$159"))</f>
      </c>
      <c r="F197" s="118">
        <f ca="1">IF(ISBLANK(INDIRECT("記入用2!$K$159")),"",INDIRECT("記入用2!$K$159"))</f>
      </c>
      <c r="G197" s="116">
        <f ca="1">IF(ISBLANK(INDIRECT("記入用2!$L$159")),"",INDIRECT("記入用2!$L$159"))</f>
      </c>
      <c r="H197" s="116">
        <f ca="1">IF(ISBLANK(INDIRECT("記入用2!$M$159")),"",INDIRECT("記入用2!$M$159"))</f>
      </c>
      <c r="I197" s="116">
        <f ca="1">IF(ISBLANK(INDIRECT("記入用2!$n$159")),"",INDIRECT("記入用2!$n$159"))</f>
      </c>
      <c r="J197" s="119">
        <f ca="1">IF(ISBLANK(INDIRECT("記入用2!$o$159")),"",INDIRECT("記入用2!$o$159"))</f>
      </c>
    </row>
    <row r="198" spans="1:10" s="120" customFormat="1" ht="63.75" customHeight="1">
      <c r="A198" s="121">
        <v>2</v>
      </c>
      <c r="B198" s="122">
        <f ca="1">IF(ISBLANK(INDIRECT("記入用2!$e$160")),"",INDIRECT("記入用2!$e$160"))</f>
      </c>
      <c r="C198" s="122">
        <f ca="1">IF(ISBLANK(INDIRECT("記入用2!$f$160")),"",INDIRECT("記入用2!$f$160"))</f>
      </c>
      <c r="D198" s="123">
        <f ca="1">IF(ISBLANK(INDIRECT("記入用2!$G$160")),"",INDIRECT("記入用2!$G$160"))</f>
      </c>
      <c r="E198" s="124">
        <f ca="1">IF(INDIRECT("記入用2!$I$160")="","",INDIRECT("記入用2!$Q$160"))</f>
      </c>
      <c r="F198" s="123">
        <f ca="1">IF(ISBLANK(INDIRECT("記入用2!$K$160")),"",INDIRECT("記入用2!$K$160"))</f>
      </c>
      <c r="G198" s="123">
        <f ca="1">IF(ISBLANK(INDIRECT("記入用2!$L$160")),"",INDIRECT("記入用2!$L$160"))</f>
      </c>
      <c r="H198" s="123">
        <f ca="1">IF(ISBLANK(INDIRECT("記入用2!$M$160")),"",INDIRECT("記入用2!$M$160"))</f>
      </c>
      <c r="I198" s="123">
        <f ca="1">IF(ISBLANK(INDIRECT("記入用2!$n$160")),"",INDIRECT("記入用2!$n$160"))</f>
      </c>
      <c r="J198" s="125">
        <f ca="1">IF(ISBLANK(INDIRECT("記入用2!$o$160")),"",INDIRECT("記入用2!$o$160"))</f>
      </c>
    </row>
    <row r="199" spans="1:10" s="120" customFormat="1" ht="63.75" customHeight="1">
      <c r="A199" s="126">
        <v>3</v>
      </c>
      <c r="B199" s="127">
        <f ca="1">IF(ISBLANK(INDIRECT("記入用2!$e$161")),"",INDIRECT("記入用2!$e$161"))</f>
      </c>
      <c r="C199" s="127">
        <f ca="1">IF(ISBLANK(INDIRECT("記入用2!$f$161")),"",INDIRECT("記入用2!$f$161"))</f>
      </c>
      <c r="D199" s="128">
        <f ca="1">IF(ISBLANK(INDIRECT("記入用2!$G$161")),"",INDIRECT("記入用2!$G$161"))</f>
      </c>
      <c r="E199" s="129">
        <f ca="1">IF(INDIRECT("記入用2!$I$161")="","",INDIRECT("記入用2!$Q$161"))</f>
      </c>
      <c r="F199" s="128">
        <f ca="1">IF(ISBLANK(INDIRECT("記入用2!$K$161")),"",INDIRECT("記入用2!$K$161"))</f>
      </c>
      <c r="G199" s="128">
        <f ca="1">IF(ISBLANK(INDIRECT("記入用2!$L$161")),"",INDIRECT("記入用2!$L$161"))</f>
      </c>
      <c r="H199" s="128">
        <f ca="1">IF(ISBLANK(INDIRECT("記入用2!$M$161")),"",INDIRECT("記入用2!$M$161"))</f>
      </c>
      <c r="I199" s="128">
        <f ca="1">IF(ISBLANK(INDIRECT("記入用2!$n$161")),"",INDIRECT("記入用2!$n$161"))</f>
      </c>
      <c r="J199" s="130">
        <f ca="1">IF(ISBLANK(INDIRECT("記入用2!$o$161")),"",INDIRECT("記入用2!$o$161"))</f>
      </c>
    </row>
    <row r="200" spans="1:10" s="98" customFormat="1" ht="27.75" customHeight="1">
      <c r="A200" s="131"/>
      <c r="B200" s="112"/>
      <c r="C200" s="112"/>
      <c r="E200" s="131" t="s">
        <v>57</v>
      </c>
      <c r="F200" s="132"/>
      <c r="G200" s="132"/>
      <c r="H200" s="132"/>
      <c r="I200" s="132"/>
      <c r="J200" s="132"/>
    </row>
    <row r="201" spans="1:10" s="120" customFormat="1" ht="63.75" customHeight="1">
      <c r="A201" s="113">
        <v>1</v>
      </c>
      <c r="B201" s="115">
        <f ca="1">IF(ISBLANK(INDIRECT("記入用2!$e$162")),"",INDIRECT("記入用2!$e$162"))</f>
      </c>
      <c r="C201" s="115">
        <f ca="1">IF(ISBLANK(INDIRECT("記入用2!$f$162")),"",INDIRECT("記入用2!$f$162"))</f>
      </c>
      <c r="D201" s="116">
        <f ca="1">IF(ISBLANK(INDIRECT("記入用2!$G$162")),"",INDIRECT("記入用2!$G$162"))</f>
      </c>
      <c r="E201" s="117">
        <f ca="1">IF(INDIRECT("記入用2!$I$162")="","",INDIRECT("記入用2!$Q$162"))</f>
      </c>
      <c r="F201" s="118">
        <f ca="1">IF(ISBLANK(INDIRECT("記入用2!$K$162")),"",INDIRECT("記入用2!$K$162"))</f>
      </c>
      <c r="G201" s="116">
        <f ca="1">IF(ISBLANK(INDIRECT("記入用2!$L$162")),"",INDIRECT("記入用2!$L$162"))</f>
      </c>
      <c r="H201" s="116">
        <f ca="1">IF(ISBLANK(INDIRECT("記入用2!$M$162")),"",INDIRECT("記入用2!$M$162"))</f>
      </c>
      <c r="I201" s="116">
        <f ca="1">IF(ISBLANK(INDIRECT("記入用2!$n$162")),"",INDIRECT("記入用2!$n$162"))</f>
      </c>
      <c r="J201" s="119">
        <f ca="1">IF(ISBLANK(INDIRECT("記入用2!$o$162")),"",INDIRECT("記入用2!$o$162"))</f>
      </c>
    </row>
    <row r="202" spans="1:10" s="120" customFormat="1" ht="63.75" customHeight="1">
      <c r="A202" s="121">
        <v>2</v>
      </c>
      <c r="B202" s="122">
        <f ca="1">IF(ISBLANK(INDIRECT("記入用2!$e$163")),"",INDIRECT("記入用2!$e$163"))</f>
      </c>
      <c r="C202" s="122">
        <f ca="1">IF(ISBLANK(INDIRECT("記入用2!$f$163")),"",INDIRECT("記入用2!$f$163"))</f>
      </c>
      <c r="D202" s="123">
        <f ca="1">IF(ISBLANK(INDIRECT("記入用2!$G$163")),"",INDIRECT("記入用2!$G$163"))</f>
      </c>
      <c r="E202" s="124">
        <f ca="1">IF(INDIRECT("記入用2!$I$163")="","",INDIRECT("記入用2!$Q$163"))</f>
      </c>
      <c r="F202" s="123">
        <f ca="1">IF(ISBLANK(INDIRECT("記入用2!$K$163")),"",INDIRECT("記入用2!$K$163"))</f>
      </c>
      <c r="G202" s="123">
        <f ca="1">IF(ISBLANK(INDIRECT("記入用2!$L$163")),"",INDIRECT("記入用2!$L$163"))</f>
      </c>
      <c r="H202" s="123">
        <f ca="1">IF(ISBLANK(INDIRECT("記入用2!$M$163")),"",INDIRECT("記入用2!$M$163"))</f>
      </c>
      <c r="I202" s="123">
        <f ca="1">IF(ISBLANK(INDIRECT("記入用2!$n$163")),"",INDIRECT("記入用2!$n$163"))</f>
      </c>
      <c r="J202" s="125">
        <f ca="1">IF(ISBLANK(INDIRECT("記入用2!$o$163")),"",INDIRECT("記入用2!$o$163"))</f>
      </c>
    </row>
    <row r="203" spans="1:10" s="120" customFormat="1" ht="63.75" customHeight="1">
      <c r="A203" s="126">
        <v>3</v>
      </c>
      <c r="B203" s="127">
        <f ca="1">IF(ISBLANK(INDIRECT("記入用2!$e$164")),"",INDIRECT("記入用2!$e$164"))</f>
      </c>
      <c r="C203" s="127">
        <f ca="1">IF(ISBLANK(INDIRECT("記入用2!$f$164")),"",INDIRECT("記入用2!$f$164"))</f>
      </c>
      <c r="D203" s="128">
        <f ca="1">IF(ISBLANK(INDIRECT("記入用2!$G$164")),"",INDIRECT("記入用2!$G$164"))</f>
      </c>
      <c r="E203" s="129">
        <f ca="1">IF(INDIRECT("記入用2!$I$164")="","",INDIRECT("記入用2!$Q$164"))</f>
      </c>
      <c r="F203" s="128">
        <f ca="1">IF(ISBLANK(INDIRECT("記入用2!$K$164")),"",INDIRECT("記入用2!$K$164"))</f>
      </c>
      <c r="G203" s="128">
        <f ca="1">IF(ISBLANK(INDIRECT("記入用2!$L$164")),"",INDIRECT("記入用2!$L$164"))</f>
      </c>
      <c r="H203" s="128">
        <f ca="1">IF(ISBLANK(INDIRECT("記入用2!$M$164")),"",INDIRECT("記入用2!$M$164"))</f>
      </c>
      <c r="I203" s="128">
        <f ca="1">IF(ISBLANK(INDIRECT("記入用2!$n$164")),"",INDIRECT("記入用2!$n$164"))</f>
      </c>
      <c r="J203" s="130">
        <f ca="1">IF(ISBLANK(INDIRECT("記入用2!$o$164")),"",INDIRECT("記入用2!$o$164"))</f>
      </c>
    </row>
    <row r="204" spans="1:10" s="98" customFormat="1" ht="27.75" customHeight="1">
      <c r="A204" s="131"/>
      <c r="B204" s="112"/>
      <c r="C204" s="112"/>
      <c r="E204" s="131" t="s">
        <v>58</v>
      </c>
      <c r="F204" s="132"/>
      <c r="G204" s="132"/>
      <c r="H204" s="132"/>
      <c r="I204" s="132"/>
      <c r="J204" s="132"/>
    </row>
    <row r="205" spans="1:10" s="120" customFormat="1" ht="63.75" customHeight="1">
      <c r="A205" s="113">
        <v>1</v>
      </c>
      <c r="B205" s="115">
        <f ca="1">IF(ISBLANK(INDIRECT("記入用2!$e$165")),"",INDIRECT("記入用2!$e$165"))</f>
      </c>
      <c r="C205" s="115">
        <f ca="1">IF(ISBLANK(INDIRECT("記入用2!$f$165")),"",INDIRECT("記入用2!$f$165"))</f>
      </c>
      <c r="D205" s="116">
        <f ca="1">IF(ISBLANK(INDIRECT("記入用2!$G$165")),"",INDIRECT("記入用2!$G$165"))</f>
      </c>
      <c r="E205" s="117">
        <f ca="1">IF(INDIRECT("記入用2!$I$165")="","",INDIRECT("記入用2!$Q$165"))</f>
      </c>
      <c r="F205" s="118">
        <f ca="1">IF(ISBLANK(INDIRECT("記入用2!$K$165")),"",INDIRECT("記入用2!$K$165"))</f>
      </c>
      <c r="G205" s="116">
        <f ca="1">IF(ISBLANK(INDIRECT("記入用2!$L$165")),"",INDIRECT("記入用2!$L$165"))</f>
      </c>
      <c r="H205" s="116">
        <f ca="1">IF(ISBLANK(INDIRECT("記入用2!$M$165")),"",INDIRECT("記入用2!$M$165"))</f>
      </c>
      <c r="I205" s="116">
        <f ca="1">IF(ISBLANK(INDIRECT("記入用2!$n$165")),"",INDIRECT("記入用2!$n$165"))</f>
      </c>
      <c r="J205" s="119">
        <f ca="1">IF(ISBLANK(INDIRECT("記入用2!$o$165")),"",INDIRECT("記入用2!$o$165"))</f>
      </c>
    </row>
    <row r="206" spans="1:10" s="120" customFormat="1" ht="63.75" customHeight="1">
      <c r="A206" s="121">
        <v>2</v>
      </c>
      <c r="B206" s="122">
        <f ca="1">IF(ISBLANK(INDIRECT("記入用2!$e$166")),"",INDIRECT("記入用2!$e$166"))</f>
      </c>
      <c r="C206" s="122">
        <f ca="1">IF(ISBLANK(INDIRECT("記入用2!$f$166")),"",INDIRECT("記入用2!$f$166"))</f>
      </c>
      <c r="D206" s="123">
        <f ca="1">IF(ISBLANK(INDIRECT("記入用2!$G$166")),"",INDIRECT("記入用2!$G$166"))</f>
      </c>
      <c r="E206" s="124">
        <f ca="1">IF(INDIRECT("記入用2!$I$166")="","",INDIRECT("記入用2!$Q$166"))</f>
      </c>
      <c r="F206" s="123">
        <f ca="1">IF(ISBLANK(INDIRECT("記入用2!$K$166")),"",INDIRECT("記入用2!$K$166"))</f>
      </c>
      <c r="G206" s="123">
        <f ca="1">IF(ISBLANK(INDIRECT("記入用2!$L$166")),"",INDIRECT("記入用2!$L$166"))</f>
      </c>
      <c r="H206" s="123">
        <f ca="1">IF(ISBLANK(INDIRECT("記入用2!$M$166")),"",INDIRECT("記入用2!$M$166"))</f>
      </c>
      <c r="I206" s="123">
        <f ca="1">IF(ISBLANK(INDIRECT("記入用2!$n$166")),"",INDIRECT("記入用2!$n$166"))</f>
      </c>
      <c r="J206" s="125">
        <f ca="1">IF(ISBLANK(INDIRECT("記入用2!$o$166")),"",INDIRECT("記入用2!$o$166"))</f>
      </c>
    </row>
    <row r="207" spans="1:10" s="120" customFormat="1" ht="63.75" customHeight="1">
      <c r="A207" s="126">
        <v>3</v>
      </c>
      <c r="B207" s="127">
        <f ca="1">IF(ISBLANK(INDIRECT("記入用2!$e$167")),"",INDIRECT("記入用2!$e$167"))</f>
      </c>
      <c r="C207" s="127">
        <f ca="1">IF(ISBLANK(INDIRECT("記入用2!$f$167")),"",INDIRECT("記入用2!$f$167"))</f>
      </c>
      <c r="D207" s="128">
        <f ca="1">IF(ISBLANK(INDIRECT("記入用2!$G$167")),"",INDIRECT("記入用2!$G$167"))</f>
      </c>
      <c r="E207" s="129">
        <f ca="1">IF(INDIRECT("記入用2!$I$167")="","",INDIRECT("記入用2!$Q$167"))</f>
      </c>
      <c r="F207" s="128">
        <f ca="1">IF(ISBLANK(INDIRECT("記入用2!$K$167")),"",INDIRECT("記入用2!$K$167"))</f>
      </c>
      <c r="G207" s="128">
        <f ca="1">IF(ISBLANK(INDIRECT("記入用2!$L$167")),"",INDIRECT("記入用2!$L$167"))</f>
      </c>
      <c r="H207" s="128">
        <f ca="1">IF(ISBLANK(INDIRECT("記入用2!$M$167")),"",INDIRECT("記入用2!$M$167"))</f>
      </c>
      <c r="I207" s="128">
        <f ca="1">IF(ISBLANK(INDIRECT("記入用2!$n$167")),"",INDIRECT("記入用2!$n$167"))</f>
      </c>
      <c r="J207" s="130">
        <f ca="1">IF(ISBLANK(INDIRECT("記入用2!$o$167")),"",INDIRECT("記入用2!$o$167"))</f>
      </c>
    </row>
    <row r="208" spans="1:10" s="112" customFormat="1" ht="27.75" customHeight="1">
      <c r="A208" s="131" t="s">
        <v>108</v>
      </c>
      <c r="D208" s="131"/>
      <c r="E208" s="131" t="s">
        <v>109</v>
      </c>
      <c r="F208" s="131"/>
      <c r="G208" s="131"/>
      <c r="H208" s="132"/>
      <c r="I208" s="132"/>
      <c r="J208" s="132"/>
    </row>
    <row r="209" spans="1:10" s="120" customFormat="1" ht="63.75" customHeight="1">
      <c r="A209" s="113">
        <v>1</v>
      </c>
      <c r="B209" s="115">
        <f ca="1">IF(ISBLANK(INDIRECT("記入用2!$e$168")),"",INDIRECT("記入用2!$e$168"))</f>
      </c>
      <c r="C209" s="115">
        <f ca="1">IF(ISBLANK(INDIRECT("記入用2!$f$168")),"",INDIRECT("記入用2!$f$168"))</f>
      </c>
      <c r="D209" s="116">
        <f ca="1">IF(ISBLANK(INDIRECT("記入用2!$G$168")),"",INDIRECT("記入用2!$G$168"))</f>
      </c>
      <c r="E209" s="117">
        <f ca="1">IF(INDIRECT("記入用2!$I$168")="","",INDIRECT("記入用2!$Q$168"))</f>
      </c>
      <c r="F209" s="118">
        <f ca="1">IF(ISBLANK(INDIRECT("記入用2!$K$168")),"",INDIRECT("記入用2!$K$168"))</f>
      </c>
      <c r="G209" s="116">
        <f ca="1">IF(ISBLANK(INDIRECT("記入用2!$L$168")),"",INDIRECT("記入用2!$L$168"))</f>
      </c>
      <c r="H209" s="116">
        <f ca="1">IF(ISBLANK(INDIRECT("記入用2!$M$168")),"",INDIRECT("記入用2!$M$168"))</f>
      </c>
      <c r="I209" s="116">
        <f ca="1">IF(ISBLANK(INDIRECT("記入用2!$n$168")),"",INDIRECT("記入用2!$n$168"))</f>
      </c>
      <c r="J209" s="119">
        <f ca="1">IF(ISBLANK(INDIRECT("記入用2!$o$168")),"",INDIRECT("記入用2!$o$168"))</f>
      </c>
    </row>
    <row r="210" spans="1:10" s="120" customFormat="1" ht="63.75" customHeight="1">
      <c r="A210" s="121">
        <v>2</v>
      </c>
      <c r="B210" s="122">
        <f ca="1">IF(ISBLANK(INDIRECT("記入用2!$e$169")),"",INDIRECT("記入用2!$e$169"))</f>
      </c>
      <c r="C210" s="122">
        <f ca="1">IF(ISBLANK(INDIRECT("記入用2!$f$169")),"",INDIRECT("記入用2!$f$169"))</f>
      </c>
      <c r="D210" s="123">
        <f ca="1">IF(ISBLANK(INDIRECT("記入用2!$G$169")),"",INDIRECT("記入用2!$G$169"))</f>
      </c>
      <c r="E210" s="124">
        <f ca="1">IF(INDIRECT("記入用2!$I$169")="","",INDIRECT("記入用2!$Q$169"))</f>
      </c>
      <c r="F210" s="123">
        <f ca="1">IF(ISBLANK(INDIRECT("記入用2!$K$169")),"",INDIRECT("記入用2!$K$169"))</f>
      </c>
      <c r="G210" s="123">
        <f ca="1">IF(ISBLANK(INDIRECT("記入用2!$L$169")),"",INDIRECT("記入用2!$L$169"))</f>
      </c>
      <c r="H210" s="123">
        <f ca="1">IF(ISBLANK(INDIRECT("記入用2!$M$169")),"",INDIRECT("記入用2!$M$169"))</f>
      </c>
      <c r="I210" s="123">
        <f ca="1">IF(ISBLANK(INDIRECT("記入用2!$n$169")),"",INDIRECT("記入用2!$n$169"))</f>
      </c>
      <c r="J210" s="125">
        <f ca="1">IF(ISBLANK(INDIRECT("記入用2!$o$169")),"",INDIRECT("記入用2!$o$169"))</f>
      </c>
    </row>
    <row r="211" spans="1:10" s="120" customFormat="1" ht="63.75" customHeight="1">
      <c r="A211" s="126">
        <v>3</v>
      </c>
      <c r="B211" s="127">
        <f ca="1">IF(ISBLANK(INDIRECT("記入用2!$e$170")),"",INDIRECT("記入用2!$e$170"))</f>
      </c>
      <c r="C211" s="127">
        <f ca="1">IF(ISBLANK(INDIRECT("記入用2!$f$170")),"",INDIRECT("記入用2!$f$170"))</f>
      </c>
      <c r="D211" s="128">
        <f ca="1">IF(ISBLANK(INDIRECT("記入用2!$G$170")),"",INDIRECT("記入用2!$G$170"))</f>
      </c>
      <c r="E211" s="129">
        <f ca="1">IF(INDIRECT("記入用2!$I$170")="","",INDIRECT("記入用2!$Q$170"))</f>
      </c>
      <c r="F211" s="128">
        <f ca="1">IF(ISBLANK(INDIRECT("記入用2!$K$170")),"",INDIRECT("記入用2!$K$170"))</f>
      </c>
      <c r="G211" s="128">
        <f ca="1">IF(ISBLANK(INDIRECT("記入用2!$L$170")),"",INDIRECT("記入用2!$L$170"))</f>
      </c>
      <c r="H211" s="128">
        <f ca="1">IF(ISBLANK(INDIRECT("記入用2!$M$170")),"",INDIRECT("記入用2!$M$170"))</f>
      </c>
      <c r="I211" s="128">
        <f ca="1">IF(ISBLANK(INDIRECT("記入用2!$n$170")),"",INDIRECT("記入用2!$n$170"))</f>
      </c>
      <c r="J211" s="130">
        <f ca="1">IF(ISBLANK(INDIRECT("記入用2!$o$170")),"",INDIRECT("記入用2!$o$170"))</f>
      </c>
    </row>
    <row r="212" spans="1:10" s="112" customFormat="1" ht="27.75" customHeight="1">
      <c r="A212" s="131"/>
      <c r="D212" s="131"/>
      <c r="E212" s="131" t="s">
        <v>110</v>
      </c>
      <c r="F212" s="131"/>
      <c r="G212" s="131"/>
      <c r="H212" s="132"/>
      <c r="I212" s="132"/>
      <c r="J212" s="132"/>
    </row>
    <row r="213" spans="1:10" s="120" customFormat="1" ht="63.75" customHeight="1">
      <c r="A213" s="113">
        <v>1</v>
      </c>
      <c r="B213" s="115">
        <f ca="1">IF(ISBLANK(INDIRECT("記入用2!$e$171")),"",INDIRECT("記入用2!$e$171"))</f>
      </c>
      <c r="C213" s="115">
        <f ca="1">IF(ISBLANK(INDIRECT("記入用2!$f$171")),"",INDIRECT("記入用2!$f$171"))</f>
      </c>
      <c r="D213" s="116">
        <f ca="1">IF(ISBLANK(INDIRECT("記入用2!$G$171")),"",INDIRECT("記入用2!$G$171"))</f>
      </c>
      <c r="E213" s="117">
        <f ca="1">IF(INDIRECT("記入用2!$I$171")="","",INDIRECT("記入用2!$Q$171"))</f>
      </c>
      <c r="F213" s="118">
        <f ca="1">IF(ISBLANK(INDIRECT("記入用2!$K$171")),"",INDIRECT("記入用2!$K$171"))</f>
      </c>
      <c r="G213" s="116">
        <f ca="1">IF(ISBLANK(INDIRECT("記入用2!$L$171")),"",INDIRECT("記入用2!$L$171"))</f>
      </c>
      <c r="H213" s="116">
        <f ca="1">IF(ISBLANK(INDIRECT("記入用2!$M$171")),"",INDIRECT("記入用2!$M$171"))</f>
      </c>
      <c r="I213" s="116">
        <f ca="1">IF(ISBLANK(INDIRECT("記入用2!$n$171")),"",INDIRECT("記入用2!$n$171"))</f>
      </c>
      <c r="J213" s="119">
        <f ca="1">IF(ISBLANK(INDIRECT("記入用2!$o$171")),"",INDIRECT("記入用2!$o$171"))</f>
      </c>
    </row>
    <row r="214" spans="1:10" s="120" customFormat="1" ht="63.75" customHeight="1">
      <c r="A214" s="121">
        <v>2</v>
      </c>
      <c r="B214" s="122">
        <f ca="1">IF(ISBLANK(INDIRECT("記入用2!$e$172")),"",INDIRECT("記入用2!$e$172"))</f>
      </c>
      <c r="C214" s="122">
        <f ca="1">IF(ISBLANK(INDIRECT("記入用2!$f$172")),"",INDIRECT("記入用2!$f$172"))</f>
      </c>
      <c r="D214" s="123">
        <f ca="1">IF(ISBLANK(INDIRECT("記入用2!$G$172")),"",INDIRECT("記入用2!$G$172"))</f>
      </c>
      <c r="E214" s="124">
        <f ca="1">IF(INDIRECT("記入用2!$I$172")="","",INDIRECT("記入用2!$Q$172"))</f>
      </c>
      <c r="F214" s="123">
        <f ca="1">IF(ISBLANK(INDIRECT("記入用2!$K$172")),"",INDIRECT("記入用2!$K$172"))</f>
      </c>
      <c r="G214" s="123">
        <f ca="1">IF(ISBLANK(INDIRECT("記入用2!$L$172")),"",INDIRECT("記入用2!$L$172"))</f>
      </c>
      <c r="H214" s="123">
        <f ca="1">IF(ISBLANK(INDIRECT("記入用2!$M$172")),"",INDIRECT("記入用2!$M$172"))</f>
      </c>
      <c r="I214" s="123">
        <f ca="1">IF(ISBLANK(INDIRECT("記入用2!$n$172")),"",INDIRECT("記入用2!$n$172"))</f>
      </c>
      <c r="J214" s="125">
        <f ca="1">IF(ISBLANK(INDIRECT("記入用2!$o$172")),"",INDIRECT("記入用2!$o$172"))</f>
      </c>
    </row>
    <row r="215" spans="1:10" s="120" customFormat="1" ht="63.75" customHeight="1">
      <c r="A215" s="126">
        <v>3</v>
      </c>
      <c r="B215" s="127">
        <f ca="1">IF(ISBLANK(INDIRECT("記入用2!$e$173")),"",INDIRECT("記入用2!$e$173"))</f>
      </c>
      <c r="C215" s="127">
        <f ca="1">IF(ISBLANK(INDIRECT("記入用2!$f$173")),"",INDIRECT("記入用2!$f$173"))</f>
      </c>
      <c r="D215" s="128">
        <f ca="1">IF(ISBLANK(INDIRECT("記入用2!$G$173")),"",INDIRECT("記入用2!$G$173"))</f>
      </c>
      <c r="E215" s="129">
        <f ca="1">IF(INDIRECT("記入用2!$I$173")="","",INDIRECT("記入用2!$Q$173"))</f>
      </c>
      <c r="F215" s="128">
        <f ca="1">IF(ISBLANK(INDIRECT("記入用2!$K$173")),"",INDIRECT("記入用2!$K$173"))</f>
      </c>
      <c r="G215" s="128">
        <f ca="1">IF(ISBLANK(INDIRECT("記入用2!$L$173")),"",INDIRECT("記入用2!$L$173"))</f>
      </c>
      <c r="H215" s="128">
        <f ca="1">IF(ISBLANK(INDIRECT("記入用2!$M$173")),"",INDIRECT("記入用2!$M$173"))</f>
      </c>
      <c r="I215" s="128">
        <f ca="1">IF(ISBLANK(INDIRECT("記入用2!$n$173")),"",INDIRECT("記入用2!$n$173"))</f>
      </c>
      <c r="J215" s="130">
        <f ca="1">IF(ISBLANK(INDIRECT("記入用2!$o$173")),"",INDIRECT("記入用2!$o$173"))</f>
      </c>
    </row>
    <row r="216" spans="1:10" s="112" customFormat="1" ht="27.75" customHeight="1">
      <c r="A216" s="131"/>
      <c r="D216" s="131"/>
      <c r="E216" s="131" t="s">
        <v>111</v>
      </c>
      <c r="F216" s="131"/>
      <c r="G216" s="131"/>
      <c r="H216" s="132"/>
      <c r="I216" s="132"/>
      <c r="J216" s="132"/>
    </row>
    <row r="217" spans="1:10" s="120" customFormat="1" ht="63.75" customHeight="1">
      <c r="A217" s="113">
        <v>1</v>
      </c>
      <c r="B217" s="115">
        <f ca="1">IF(ISBLANK(INDIRECT("記入用2!$e$174")),"",INDIRECT("記入用2!$e$174"))</f>
      </c>
      <c r="C217" s="115">
        <f ca="1">IF(ISBLANK(INDIRECT("記入用2!$f$174")),"",INDIRECT("記入用2!$f$174"))</f>
      </c>
      <c r="D217" s="116">
        <f ca="1">IF(ISBLANK(INDIRECT("記入用2!$G$174")),"",INDIRECT("記入用2!$G$174"))</f>
      </c>
      <c r="E217" s="117">
        <f ca="1">IF(INDIRECT("記入用2!$I$174")="","",INDIRECT("記入用2!$Q$174"))</f>
      </c>
      <c r="F217" s="118">
        <f ca="1">IF(ISBLANK(INDIRECT("記入用2!$K$174")),"",INDIRECT("記入用2!$K$174"))</f>
      </c>
      <c r="G217" s="116">
        <f ca="1">IF(ISBLANK(INDIRECT("記入用2!$L$174")),"",INDIRECT("記入用2!$L$174"))</f>
      </c>
      <c r="H217" s="116">
        <f ca="1">IF(ISBLANK(INDIRECT("記入用2!$M$174")),"",INDIRECT("記入用2!$M$174"))</f>
      </c>
      <c r="I217" s="116">
        <f ca="1">IF(ISBLANK(INDIRECT("記入用2!$n$174")),"",INDIRECT("記入用2!$n$174"))</f>
      </c>
      <c r="J217" s="119">
        <f ca="1">IF(ISBLANK(INDIRECT("記入用2!$o$174")),"",INDIRECT("記入用2!$o$174"))</f>
      </c>
    </row>
    <row r="218" spans="1:10" s="120" customFormat="1" ht="63.75" customHeight="1">
      <c r="A218" s="121">
        <v>2</v>
      </c>
      <c r="B218" s="122">
        <f ca="1">IF(ISBLANK(INDIRECT("記入用2!$e$175")),"",INDIRECT("記入用2!$e$175"))</f>
      </c>
      <c r="C218" s="122">
        <f ca="1">IF(ISBLANK(INDIRECT("記入用2!$f$175")),"",INDIRECT("記入用2!$f$175"))</f>
      </c>
      <c r="D218" s="123">
        <f ca="1">IF(ISBLANK(INDIRECT("記入用2!$G$175")),"",INDIRECT("記入用2!$G$175"))</f>
      </c>
      <c r="E218" s="124">
        <f ca="1">IF(INDIRECT("記入用2!$I$175")="","",INDIRECT("記入用2!$Q$175"))</f>
      </c>
      <c r="F218" s="123">
        <f ca="1">IF(ISBLANK(INDIRECT("記入用2!$K$175")),"",INDIRECT("記入用2!$K$175"))</f>
      </c>
      <c r="G218" s="123">
        <f ca="1">IF(ISBLANK(INDIRECT("記入用2!$L$175")),"",INDIRECT("記入用2!$L$175"))</f>
      </c>
      <c r="H218" s="123">
        <f ca="1">IF(ISBLANK(INDIRECT("記入用2!$M$175")),"",INDIRECT("記入用2!$M$175"))</f>
      </c>
      <c r="I218" s="123">
        <f ca="1">IF(ISBLANK(INDIRECT("記入用2!$n$175")),"",INDIRECT("記入用2!$n$175"))</f>
      </c>
      <c r="J218" s="125">
        <f ca="1">IF(ISBLANK(INDIRECT("記入用2!$o$175")),"",INDIRECT("記入用2!$o$175"))</f>
      </c>
    </row>
    <row r="219" spans="1:10" s="120" customFormat="1" ht="63.75" customHeight="1">
      <c r="A219" s="126">
        <v>3</v>
      </c>
      <c r="B219" s="127">
        <f ca="1">IF(ISBLANK(INDIRECT("記入用2!$e$176")),"",INDIRECT("記入用2!$e$176"))</f>
      </c>
      <c r="C219" s="127">
        <f ca="1">IF(ISBLANK(INDIRECT("記入用2!$f$176")),"",INDIRECT("記入用2!$f$176"))</f>
      </c>
      <c r="D219" s="128">
        <f ca="1">IF(ISBLANK(INDIRECT("記入用2!$G$176")),"",INDIRECT("記入用2!$G$176"))</f>
      </c>
      <c r="E219" s="129">
        <f ca="1">IF(INDIRECT("記入用2!$I$176")="","",INDIRECT("記入用2!$Q$176"))</f>
      </c>
      <c r="F219" s="128">
        <f ca="1">IF(ISBLANK(INDIRECT("記入用2!$K$176")),"",INDIRECT("記入用2!$K$176"))</f>
      </c>
      <c r="G219" s="128">
        <f ca="1">IF(ISBLANK(INDIRECT("記入用2!$L$176")),"",INDIRECT("記入用2!$L$176"))</f>
      </c>
      <c r="H219" s="128">
        <f ca="1">IF(ISBLANK(INDIRECT("記入用2!$M$176")),"",INDIRECT("記入用2!$M$176"))</f>
      </c>
      <c r="I219" s="128">
        <f ca="1">IF(ISBLANK(INDIRECT("記入用2!$n$176")),"",INDIRECT("記入用2!$n$176"))</f>
      </c>
      <c r="J219" s="130">
        <f ca="1">IF(ISBLANK(INDIRECT("記入用2!$o$176")),"",INDIRECT("記入用2!$o$176"))</f>
      </c>
    </row>
    <row r="220" spans="1:10" s="112" customFormat="1" ht="27.75" customHeight="1">
      <c r="A220" s="131"/>
      <c r="D220" s="131"/>
      <c r="E220" s="131" t="s">
        <v>112</v>
      </c>
      <c r="F220" s="132"/>
      <c r="G220" s="132"/>
      <c r="H220" s="132"/>
      <c r="I220" s="132"/>
      <c r="J220" s="132"/>
    </row>
    <row r="221" spans="1:10" s="120" customFormat="1" ht="63.75" customHeight="1">
      <c r="A221" s="113">
        <v>1</v>
      </c>
      <c r="B221" s="115">
        <f ca="1">IF(ISBLANK(INDIRECT("記入用2!$e$177")),"",INDIRECT("記入用2!$e$177"))</f>
      </c>
      <c r="C221" s="115">
        <f ca="1">IF(ISBLANK(INDIRECT("記入用2!$f$177")),"",INDIRECT("記入用2!$f$177"))</f>
      </c>
      <c r="D221" s="116">
        <f ca="1">IF(ISBLANK(INDIRECT("記入用2!$G$177")),"",INDIRECT("記入用2!$G$177"))</f>
      </c>
      <c r="E221" s="117">
        <f ca="1">IF(INDIRECT("記入用2!$I$177")="","",INDIRECT("記入用2!$Q$177"))</f>
      </c>
      <c r="F221" s="118">
        <f ca="1">IF(ISBLANK(INDIRECT("記入用2!$K$177")),"",INDIRECT("記入用2!$K$177"))</f>
      </c>
      <c r="G221" s="116">
        <f ca="1">IF(ISBLANK(INDIRECT("記入用2!$L$177")),"",INDIRECT("記入用2!$L$177"))</f>
      </c>
      <c r="H221" s="116">
        <f ca="1">IF(ISBLANK(INDIRECT("記入用2!$M$177")),"",INDIRECT("記入用2!$M$177"))</f>
      </c>
      <c r="I221" s="116">
        <f ca="1">IF(ISBLANK(INDIRECT("記入用2!$n$177")),"",INDIRECT("記入用2!$n$177"))</f>
      </c>
      <c r="J221" s="119">
        <f ca="1">IF(ISBLANK(INDIRECT("記入用2!$o$177")),"",INDIRECT("記入用2!$o$177"))</f>
      </c>
    </row>
    <row r="222" spans="1:10" s="120" customFormat="1" ht="63.75" customHeight="1">
      <c r="A222" s="121">
        <v>2</v>
      </c>
      <c r="B222" s="122">
        <f ca="1">IF(ISBLANK(INDIRECT("記入用2!$e$178")),"",INDIRECT("記入用2!$e$178"))</f>
      </c>
      <c r="C222" s="122">
        <f ca="1">IF(ISBLANK(INDIRECT("記入用2!$f$178")),"",INDIRECT("記入用2!$f$178"))</f>
      </c>
      <c r="D222" s="123">
        <f ca="1">IF(ISBLANK(INDIRECT("記入用2!$G$178")),"",INDIRECT("記入用2!$G$178"))</f>
      </c>
      <c r="E222" s="124">
        <f ca="1">IF(INDIRECT("記入用2!$I$178")="","",INDIRECT("記入用2!$Q$178"))</f>
      </c>
      <c r="F222" s="123">
        <f ca="1">IF(ISBLANK(INDIRECT("記入用2!$K$178")),"",INDIRECT("記入用2!$K$178"))</f>
      </c>
      <c r="G222" s="123">
        <f ca="1">IF(ISBLANK(INDIRECT("記入用2!$L$178")),"",INDIRECT("記入用2!$L$178"))</f>
      </c>
      <c r="H222" s="123">
        <f ca="1">IF(ISBLANK(INDIRECT("記入用2!$M$178")),"",INDIRECT("記入用2!$M$178"))</f>
      </c>
      <c r="I222" s="123">
        <f ca="1">IF(ISBLANK(INDIRECT("記入用2!$n$178")),"",INDIRECT("記入用2!$n$178"))</f>
      </c>
      <c r="J222" s="125">
        <f ca="1">IF(ISBLANK(INDIRECT("記入用2!$o$178")),"",INDIRECT("記入用2!$o$178"))</f>
      </c>
    </row>
    <row r="223" spans="1:10" s="120" customFormat="1" ht="63.75" customHeight="1">
      <c r="A223" s="126">
        <v>3</v>
      </c>
      <c r="B223" s="127">
        <f ca="1">IF(ISBLANK(INDIRECT("記入用2!$e$179")),"",INDIRECT("記入用2!$e$179"))</f>
      </c>
      <c r="C223" s="127">
        <f ca="1">IF(ISBLANK(INDIRECT("記入用2!$f$179")),"",INDIRECT("記入用2!$f$179"))</f>
      </c>
      <c r="D223" s="128">
        <f ca="1">IF(ISBLANK(INDIRECT("記入用2!$G$179")),"",INDIRECT("記入用2!$G$179"))</f>
      </c>
      <c r="E223" s="129">
        <f ca="1">IF(INDIRECT("記入用2!$I$179")="","",INDIRECT("記入用2!$Q$179"))</f>
      </c>
      <c r="F223" s="128">
        <f ca="1">IF(ISBLANK(INDIRECT("記入用2!$K$179")),"",INDIRECT("記入用2!$K$179"))</f>
      </c>
      <c r="G223" s="128">
        <f ca="1">IF(ISBLANK(INDIRECT("記入用2!$L$179")),"",INDIRECT("記入用2!$L$179"))</f>
      </c>
      <c r="H223" s="128">
        <f ca="1">IF(ISBLANK(INDIRECT("記入用2!$M$179")),"",INDIRECT("記入用2!$M$179"))</f>
      </c>
      <c r="I223" s="128">
        <f ca="1">IF(ISBLANK(INDIRECT("記入用2!$n$179")),"",INDIRECT("記入用2!$n$179"))</f>
      </c>
      <c r="J223" s="130">
        <f ca="1">IF(ISBLANK(INDIRECT("記入用2!$o$179")),"",INDIRECT("記入用2!$o$179"))</f>
      </c>
    </row>
    <row r="224" spans="1:10" s="112" customFormat="1" ht="27.75" customHeight="1">
      <c r="A224" s="131"/>
      <c r="D224" s="131"/>
      <c r="E224" s="131" t="s">
        <v>113</v>
      </c>
      <c r="F224" s="132"/>
      <c r="G224" s="132"/>
      <c r="H224" s="132"/>
      <c r="I224" s="132"/>
      <c r="J224" s="132"/>
    </row>
    <row r="225" spans="1:10" s="120" customFormat="1" ht="63.75" customHeight="1">
      <c r="A225" s="113">
        <v>1</v>
      </c>
      <c r="B225" s="115">
        <f ca="1">IF(ISBLANK(INDIRECT("記入用2!$e$180")),"",INDIRECT("記入用2!$e$180"))</f>
      </c>
      <c r="C225" s="115">
        <f ca="1">IF(ISBLANK(INDIRECT("記入用2!$f$180")),"",INDIRECT("記入用2!$f$180"))</f>
      </c>
      <c r="D225" s="116">
        <f ca="1">IF(ISBLANK(INDIRECT("記入用2!$G$180")),"",INDIRECT("記入用2!$G$180"))</f>
      </c>
      <c r="E225" s="117">
        <f ca="1">IF(INDIRECT("記入用2!$I$180")="","",INDIRECT("記入用2!$Q$180"))</f>
      </c>
      <c r="F225" s="118">
        <f ca="1">IF(ISBLANK(INDIRECT("記入用2!$K$180")),"",INDIRECT("記入用2!$K$180"))</f>
      </c>
      <c r="G225" s="116">
        <f ca="1">IF(ISBLANK(INDIRECT("記入用2!$L$180")),"",INDIRECT("記入用2!$L$180"))</f>
      </c>
      <c r="H225" s="116">
        <f ca="1">IF(ISBLANK(INDIRECT("記入用2!$M$180")),"",INDIRECT("記入用2!$M$180"))</f>
      </c>
      <c r="I225" s="116">
        <f ca="1">IF(ISBLANK(INDIRECT("記入用2!$n$180")),"",INDIRECT("記入用2!$n$180"))</f>
      </c>
      <c r="J225" s="119">
        <f ca="1">IF(ISBLANK(INDIRECT("記入用2!$o$180")),"",INDIRECT("記入用2!$o$180"))</f>
      </c>
    </row>
    <row r="226" spans="1:10" s="120" customFormat="1" ht="63.75" customHeight="1">
      <c r="A226" s="121">
        <v>2</v>
      </c>
      <c r="B226" s="122">
        <f ca="1">IF(ISBLANK(INDIRECT("記入用2!$e$181")),"",INDIRECT("記入用2!$e$181"))</f>
      </c>
      <c r="C226" s="122">
        <f ca="1">IF(ISBLANK(INDIRECT("記入用2!$f$181")),"",INDIRECT("記入用2!$f$181"))</f>
      </c>
      <c r="D226" s="123">
        <f ca="1">IF(ISBLANK(INDIRECT("記入用2!$G$181")),"",INDIRECT("記入用2!$G$181"))</f>
      </c>
      <c r="E226" s="124">
        <f ca="1">IF(INDIRECT("記入用2!$I$181")="","",INDIRECT("記入用2!$Q$181"))</f>
      </c>
      <c r="F226" s="123">
        <f ca="1">IF(ISBLANK(INDIRECT("記入用2!$K$181")),"",INDIRECT("記入用2!$K$181"))</f>
      </c>
      <c r="G226" s="123">
        <f ca="1">IF(ISBLANK(INDIRECT("記入用2!$L$181")),"",INDIRECT("記入用2!$L$181"))</f>
      </c>
      <c r="H226" s="123">
        <f ca="1">IF(ISBLANK(INDIRECT("記入用2!$M$181")),"",INDIRECT("記入用2!$M$181"))</f>
      </c>
      <c r="I226" s="123">
        <f ca="1">IF(ISBLANK(INDIRECT("記入用2!$n$181")),"",INDIRECT("記入用2!$n$181"))</f>
      </c>
      <c r="J226" s="125">
        <f ca="1">IF(ISBLANK(INDIRECT("記入用2!$o$181")),"",INDIRECT("記入用2!$o$181"))</f>
      </c>
    </row>
    <row r="227" spans="1:10" s="120" customFormat="1" ht="63.75" customHeight="1">
      <c r="A227" s="126">
        <v>3</v>
      </c>
      <c r="B227" s="127">
        <f ca="1">IF(ISBLANK(INDIRECT("記入用2!$e$182")),"",INDIRECT("記入用2!$e$182"))</f>
      </c>
      <c r="C227" s="127">
        <f ca="1">IF(ISBLANK(INDIRECT("記入用2!$f$182")),"",INDIRECT("記入用2!$f$182"))</f>
      </c>
      <c r="D227" s="128">
        <f ca="1">IF(ISBLANK(INDIRECT("記入用2!$G$182")),"",INDIRECT("記入用2!$G$182"))</f>
      </c>
      <c r="E227" s="129">
        <f ca="1">IF(INDIRECT("記入用2!$I$182")="","",INDIRECT("記入用2!$Q$182"))</f>
      </c>
      <c r="F227" s="128">
        <f ca="1">IF(ISBLANK(INDIRECT("記入用2!$K$182")),"",INDIRECT("記入用2!$K$182"))</f>
      </c>
      <c r="G227" s="128">
        <f ca="1">IF(ISBLANK(INDIRECT("記入用2!$L$182")),"",INDIRECT("記入用2!$L$182"))</f>
      </c>
      <c r="H227" s="128">
        <f ca="1">IF(ISBLANK(INDIRECT("記入用2!$M$182")),"",INDIRECT("記入用2!$M$182"))</f>
      </c>
      <c r="I227" s="128">
        <f ca="1">IF(ISBLANK(INDIRECT("記入用2!$n$182")),"",INDIRECT("記入用2!$n$182"))</f>
      </c>
      <c r="J227" s="130">
        <f ca="1">IF(ISBLANK(INDIRECT("記入用2!$o$182")),"",INDIRECT("記入用2!$o$182"))</f>
      </c>
    </row>
    <row r="228" spans="1:10" s="112" customFormat="1" ht="27.75" customHeight="1">
      <c r="A228" s="131"/>
      <c r="D228" s="131"/>
      <c r="E228" s="131" t="s">
        <v>114</v>
      </c>
      <c r="F228" s="132"/>
      <c r="G228" s="132"/>
      <c r="H228" s="132"/>
      <c r="I228" s="132"/>
      <c r="J228" s="132"/>
    </row>
    <row r="229" spans="1:10" s="120" customFormat="1" ht="63.75" customHeight="1">
      <c r="A229" s="113">
        <v>1</v>
      </c>
      <c r="B229" s="115">
        <f ca="1">IF(ISBLANK(INDIRECT("記入用2!$e$183")),"",INDIRECT("記入用2!$e$183"))</f>
      </c>
      <c r="C229" s="115">
        <f ca="1">IF(ISBLANK(INDIRECT("記入用2!$f$183")),"",INDIRECT("記入用2!$f$183"))</f>
      </c>
      <c r="D229" s="116">
        <f ca="1">IF(ISBLANK(INDIRECT("記入用2!$G$183")),"",INDIRECT("記入用2!$G$183"))</f>
      </c>
      <c r="E229" s="117">
        <f ca="1">IF(INDIRECT("記入用2!$I$183")="","",INDIRECT("記入用2!$Q$183"))</f>
      </c>
      <c r="F229" s="118">
        <f ca="1">IF(ISBLANK(INDIRECT("記入用2!$K$183")),"",INDIRECT("記入用2!$K$183"))</f>
      </c>
      <c r="G229" s="116">
        <f ca="1">IF(ISBLANK(INDIRECT("記入用2!$L$183")),"",INDIRECT("記入用2!$L$183"))</f>
      </c>
      <c r="H229" s="116">
        <f ca="1">IF(ISBLANK(INDIRECT("記入用2!$M$183")),"",INDIRECT("記入用2!$M$183"))</f>
      </c>
      <c r="I229" s="116">
        <f ca="1">IF(ISBLANK(INDIRECT("記入用2!$n$183")),"",INDIRECT("記入用2!$n$183"))</f>
      </c>
      <c r="J229" s="119">
        <f ca="1">IF(ISBLANK(INDIRECT("記入用2!$o$183")),"",INDIRECT("記入用2!$o$183"))</f>
      </c>
    </row>
    <row r="230" spans="1:10" s="120" customFormat="1" ht="63.75" customHeight="1">
      <c r="A230" s="121">
        <v>2</v>
      </c>
      <c r="B230" s="122">
        <f ca="1">IF(ISBLANK(INDIRECT("記入用2!$e$184")),"",INDIRECT("記入用2!$e$184"))</f>
      </c>
      <c r="C230" s="122">
        <f ca="1">IF(ISBLANK(INDIRECT("記入用2!$f$184")),"",INDIRECT("記入用2!$f$184"))</f>
      </c>
      <c r="D230" s="123">
        <f ca="1">IF(ISBLANK(INDIRECT("記入用2!$G$184")),"",INDIRECT("記入用2!$G$184"))</f>
      </c>
      <c r="E230" s="124">
        <f ca="1">IF(INDIRECT("記入用2!$I$184")="","",INDIRECT("記入用2!$Q$184"))</f>
      </c>
      <c r="F230" s="123">
        <f ca="1">IF(ISBLANK(INDIRECT("記入用2!$K$184")),"",INDIRECT("記入用2!$K$184"))</f>
      </c>
      <c r="G230" s="123">
        <f ca="1">IF(ISBLANK(INDIRECT("記入用2!$L$184")),"",INDIRECT("記入用2!$L$184"))</f>
      </c>
      <c r="H230" s="123">
        <f ca="1">IF(ISBLANK(INDIRECT("記入用2!$M$184")),"",INDIRECT("記入用2!$M$184"))</f>
      </c>
      <c r="I230" s="123">
        <f ca="1">IF(ISBLANK(INDIRECT("記入用2!$n$184")),"",INDIRECT("記入用2!$n$184"))</f>
      </c>
      <c r="J230" s="125">
        <f ca="1">IF(ISBLANK(INDIRECT("記入用2!$o$184")),"",INDIRECT("記入用2!$o$184"))</f>
      </c>
    </row>
    <row r="231" spans="1:10" s="120" customFormat="1" ht="63.75" customHeight="1">
      <c r="A231" s="126">
        <v>3</v>
      </c>
      <c r="B231" s="127">
        <f ca="1">IF(ISBLANK(INDIRECT("記入用2!$e$185")),"",INDIRECT("記入用2!$e$185"))</f>
      </c>
      <c r="C231" s="127">
        <f ca="1">IF(ISBLANK(INDIRECT("記入用2!$f$185")),"",INDIRECT("記入用2!$f$185"))</f>
      </c>
      <c r="D231" s="128">
        <f ca="1">IF(ISBLANK(INDIRECT("記入用2!$G$185")),"",INDIRECT("記入用2!$G$185"))</f>
      </c>
      <c r="E231" s="129">
        <f ca="1">IF(INDIRECT("記入用2!$I$185")="","",INDIRECT("記入用2!$Q$185"))</f>
      </c>
      <c r="F231" s="128">
        <f ca="1">IF(ISBLANK(INDIRECT("記入用2!$K$185")),"",INDIRECT("記入用2!$K$185"))</f>
      </c>
      <c r="G231" s="128">
        <f ca="1">IF(ISBLANK(INDIRECT("記入用2!$L$185")),"",INDIRECT("記入用2!$L$185"))</f>
      </c>
      <c r="H231" s="128">
        <f ca="1">IF(ISBLANK(INDIRECT("記入用2!$M$185")),"",INDIRECT("記入用2!$M$185"))</f>
      </c>
      <c r="I231" s="128">
        <f ca="1">IF(ISBLANK(INDIRECT("記入用2!$n$185")),"",INDIRECT("記入用2!$n$185"))</f>
      </c>
      <c r="J231" s="130">
        <f ca="1">IF(ISBLANK(INDIRECT("記入用2!$o$185")),"",INDIRECT("記入用2!$o$185"))</f>
      </c>
    </row>
    <row r="232" spans="1:10" s="112" customFormat="1" ht="27.75" customHeight="1">
      <c r="A232" s="131" t="s">
        <v>115</v>
      </c>
      <c r="D232" s="134"/>
      <c r="E232" s="140"/>
      <c r="F232" s="132"/>
      <c r="G232" s="132"/>
      <c r="H232" s="132"/>
      <c r="I232" s="132"/>
      <c r="J232" s="132"/>
    </row>
    <row r="233" spans="1:10" s="120" customFormat="1" ht="63.75" customHeight="1">
      <c r="A233" s="113">
        <v>1</v>
      </c>
      <c r="B233" s="115">
        <f ca="1">IF(ISBLANK(INDIRECT("記入用2!$e$186")),"",INDIRECT("記入用2!$e$186"))</f>
      </c>
      <c r="C233" s="115">
        <f ca="1">IF(ISBLANK(INDIRECT("記入用2!$f$186")),"",INDIRECT("記入用2!$f$186"))</f>
      </c>
      <c r="D233" s="116">
        <f ca="1">IF(ISBLANK(INDIRECT("記入用2!$G$186")),"",INDIRECT("記入用2!$G$186"))</f>
      </c>
      <c r="E233" s="117">
        <f ca="1">IF(INDIRECT("記入用2!$I$186")="","",INDIRECT("記入用2!$Q$186"))</f>
      </c>
      <c r="F233" s="118">
        <f ca="1">IF(ISBLANK(INDIRECT("記入用2!$K$186")),"",INDIRECT("記入用2!$K$186"))</f>
      </c>
      <c r="G233" s="116">
        <f ca="1">IF(ISBLANK(INDIRECT("記入用2!$L$186")),"",INDIRECT("記入用2!$L$186"))</f>
      </c>
      <c r="H233" s="116">
        <f ca="1">IF(ISBLANK(INDIRECT("記入用2!$M$186")),"",INDIRECT("記入用2!$M$186"))</f>
      </c>
      <c r="I233" s="116">
        <f ca="1">IF(ISBLANK(INDIRECT("記入用2!$n$186")),"",INDIRECT("記入用2!$n$186"))</f>
      </c>
      <c r="J233" s="119">
        <f ca="1">IF(ISBLANK(INDIRECT("記入用2!$o$186")),"",INDIRECT("記入用2!$o$186"))</f>
      </c>
    </row>
    <row r="234" spans="1:10" s="120" customFormat="1" ht="63.75" customHeight="1">
      <c r="A234" s="121">
        <v>2</v>
      </c>
      <c r="B234" s="122">
        <f ca="1">IF(ISBLANK(INDIRECT("記入用2!$e$187")),"",INDIRECT("記入用2!$e$187"))</f>
      </c>
      <c r="C234" s="122">
        <f ca="1">IF(ISBLANK(INDIRECT("記入用2!$f$187")),"",INDIRECT("記入用2!$f$187"))</f>
      </c>
      <c r="D234" s="123">
        <f ca="1">IF(ISBLANK(INDIRECT("記入用2!$G$187")),"",INDIRECT("記入用2!$G$187"))</f>
      </c>
      <c r="E234" s="124">
        <f ca="1">IF(INDIRECT("記入用2!$I$187")="","",INDIRECT("記入用2!$Q$187"))</f>
      </c>
      <c r="F234" s="123">
        <f ca="1">IF(ISBLANK(INDIRECT("記入用2!$K$187")),"",INDIRECT("記入用2!$K$187"))</f>
      </c>
      <c r="G234" s="123">
        <f ca="1">IF(ISBLANK(INDIRECT("記入用2!$L$187")),"",INDIRECT("記入用2!$L$187"))</f>
      </c>
      <c r="H234" s="123">
        <f ca="1">IF(ISBLANK(INDIRECT("記入用2!$M$187")),"",INDIRECT("記入用2!$M$187"))</f>
      </c>
      <c r="I234" s="123">
        <f ca="1">IF(ISBLANK(INDIRECT("記入用2!$n$187")),"",INDIRECT("記入用2!$n$187"))</f>
      </c>
      <c r="J234" s="125">
        <f ca="1">IF(ISBLANK(INDIRECT("記入用2!$o$187")),"",INDIRECT("記入用2!$o$187"))</f>
      </c>
    </row>
    <row r="235" spans="1:10" s="120" customFormat="1" ht="63.75" customHeight="1">
      <c r="A235" s="126">
        <v>3</v>
      </c>
      <c r="B235" s="127">
        <f ca="1">IF(ISBLANK(INDIRECT("記入用2!$e$188")),"",INDIRECT("記入用2!$e$188"))</f>
      </c>
      <c r="C235" s="127">
        <f ca="1">IF(ISBLANK(INDIRECT("記入用2!$f$188")),"",INDIRECT("記入用2!$f$188"))</f>
      </c>
      <c r="D235" s="128">
        <f ca="1">IF(ISBLANK(INDIRECT("記入用2!$G$188")),"",INDIRECT("記入用2!$G$188"))</f>
      </c>
      <c r="E235" s="129">
        <f ca="1">IF(INDIRECT("記入用2!$I$188")="","",INDIRECT("記入用2!$Q$188"))</f>
      </c>
      <c r="F235" s="128">
        <f ca="1">IF(ISBLANK(INDIRECT("記入用2!$K$188")),"",INDIRECT("記入用2!$K$188"))</f>
      </c>
      <c r="G235" s="128">
        <f ca="1">IF(ISBLANK(INDIRECT("記入用2!$L$188")),"",INDIRECT("記入用2!$L$188"))</f>
      </c>
      <c r="H235" s="128">
        <f ca="1">IF(ISBLANK(INDIRECT("記入用2!$M$188")),"",INDIRECT("記入用2!$M$188"))</f>
      </c>
      <c r="I235" s="128">
        <f ca="1">IF(ISBLANK(INDIRECT("記入用2!$n$188")),"",INDIRECT("記入用2!$n$188"))</f>
      </c>
      <c r="J235" s="130">
        <f ca="1">IF(ISBLANK(INDIRECT("記入用2!$o$188")),"",INDIRECT("記入用2!$o$188"))</f>
      </c>
    </row>
    <row r="236" spans="1:10" s="112" customFormat="1" ht="27.75" customHeight="1">
      <c r="A236" s="131" t="s">
        <v>116</v>
      </c>
      <c r="D236" s="134"/>
      <c r="E236" s="140"/>
      <c r="F236" s="132"/>
      <c r="G236" s="132"/>
      <c r="H236" s="132"/>
      <c r="I236" s="132"/>
      <c r="J236" s="132"/>
    </row>
    <row r="237" spans="1:10" s="120" customFormat="1" ht="63.75" customHeight="1">
      <c r="A237" s="113">
        <v>1</v>
      </c>
      <c r="B237" s="115">
        <f ca="1">IF(ISBLANK(INDIRECT("記入用2!$e$189")),"",INDIRECT("記入用2!$e$189"))</f>
      </c>
      <c r="C237" s="115">
        <f ca="1">IF(ISBLANK(INDIRECT("記入用2!$f$189")),"",INDIRECT("記入用2!$f$189"))</f>
      </c>
      <c r="D237" s="116">
        <f ca="1">IF(ISBLANK(INDIRECT("記入用2!$G$189")),"",INDIRECT("記入用2!$G$189"))</f>
      </c>
      <c r="E237" s="117">
        <f ca="1">IF(INDIRECT("記入用2!$I$189")="","",INDIRECT("記入用2!$Q$189"))</f>
      </c>
      <c r="F237" s="118">
        <f ca="1">IF(ISBLANK(INDIRECT("記入用2!$K$189")),"",INDIRECT("記入用2!$K$189"))</f>
      </c>
      <c r="G237" s="116">
        <f ca="1">IF(ISBLANK(INDIRECT("記入用2!$L$189")),"",INDIRECT("記入用2!$L$189"))</f>
      </c>
      <c r="H237" s="116">
        <f ca="1">IF(ISBLANK(INDIRECT("記入用2!$M$189")),"",INDIRECT("記入用2!$M$189"))</f>
      </c>
      <c r="I237" s="116">
        <f ca="1">IF(ISBLANK(INDIRECT("記入用2!$n$189")),"",INDIRECT("記入用2!$n$189"))</f>
      </c>
      <c r="J237" s="119">
        <f ca="1">IF(ISBLANK(INDIRECT("記入用2!$o$189")),"",INDIRECT("記入用2!$o$189"))</f>
      </c>
    </row>
    <row r="238" spans="1:10" s="120" customFormat="1" ht="63.75" customHeight="1">
      <c r="A238" s="121">
        <v>2</v>
      </c>
      <c r="B238" s="122">
        <f ca="1">IF(ISBLANK(INDIRECT("記入用2!$e$190")),"",INDIRECT("記入用2!$e$190"))</f>
      </c>
      <c r="C238" s="122">
        <f ca="1">IF(ISBLANK(INDIRECT("記入用2!$f$190")),"",INDIRECT("記入用2!$f$190"))</f>
      </c>
      <c r="D238" s="123">
        <f ca="1">IF(ISBLANK(INDIRECT("記入用2!$G$190")),"",INDIRECT("記入用2!$G$190"))</f>
      </c>
      <c r="E238" s="124">
        <f ca="1">IF(INDIRECT("記入用2!$I$190")="","",INDIRECT("記入用2!$Q$190"))</f>
      </c>
      <c r="F238" s="123">
        <f ca="1">IF(ISBLANK(INDIRECT("記入用2!$K$190")),"",INDIRECT("記入用2!$K$190"))</f>
      </c>
      <c r="G238" s="123">
        <f ca="1">IF(ISBLANK(INDIRECT("記入用2!$L$190")),"",INDIRECT("記入用2!$L$190"))</f>
      </c>
      <c r="H238" s="123">
        <f ca="1">IF(ISBLANK(INDIRECT("記入用2!$M$190")),"",INDIRECT("記入用2!$M$190"))</f>
      </c>
      <c r="I238" s="123">
        <f ca="1">IF(ISBLANK(INDIRECT("記入用2!$n$190")),"",INDIRECT("記入用2!$n$190"))</f>
      </c>
      <c r="J238" s="125">
        <f ca="1">IF(ISBLANK(INDIRECT("記入用2!$o$190")),"",INDIRECT("記入用2!$o$190"))</f>
      </c>
    </row>
    <row r="239" spans="1:10" s="120" customFormat="1" ht="63.75" customHeight="1">
      <c r="A239" s="126">
        <v>3</v>
      </c>
      <c r="B239" s="127">
        <f ca="1">IF(ISBLANK(INDIRECT("記入用2!$e$191")),"",INDIRECT("記入用2!$e$191"))</f>
      </c>
      <c r="C239" s="127">
        <f ca="1">IF(ISBLANK(INDIRECT("記入用2!$f$191")),"",INDIRECT("記入用2!$f$191"))</f>
      </c>
      <c r="D239" s="128">
        <f ca="1">IF(ISBLANK(INDIRECT("記入用2!$G$191")),"",INDIRECT("記入用2!$G$191"))</f>
      </c>
      <c r="E239" s="129">
        <f ca="1">IF(INDIRECT("記入用2!$I$191")="","",INDIRECT("記入用2!$Q$191"))</f>
      </c>
      <c r="F239" s="128">
        <f ca="1">IF(ISBLANK(INDIRECT("記入用2!$K$191")),"",INDIRECT("記入用2!$K$191"))</f>
      </c>
      <c r="G239" s="128">
        <f ca="1">IF(ISBLANK(INDIRECT("記入用2!$L$191")),"",INDIRECT("記入用2!$L$191"))</f>
      </c>
      <c r="H239" s="128">
        <f ca="1">IF(ISBLANK(INDIRECT("記入用2!$M$191")),"",INDIRECT("記入用2!$M$191"))</f>
      </c>
      <c r="I239" s="128">
        <f ca="1">IF(ISBLANK(INDIRECT("記入用2!$n$191")),"",INDIRECT("記入用2!$n$191"))</f>
      </c>
      <c r="J239" s="130">
        <f ca="1">IF(ISBLANK(INDIRECT("記入用2!$o$191")),"",INDIRECT("記入用2!$o$191"))</f>
      </c>
    </row>
    <row r="240" spans="1:10" s="112" customFormat="1" ht="27.75" customHeight="1">
      <c r="A240" s="131" t="s">
        <v>117</v>
      </c>
      <c r="D240" s="134"/>
      <c r="E240" s="140"/>
      <c r="F240" s="132"/>
      <c r="G240" s="132"/>
      <c r="H240" s="132"/>
      <c r="I240" s="132"/>
      <c r="J240" s="132"/>
    </row>
    <row r="241" spans="1:10" s="120" customFormat="1" ht="63.75" customHeight="1">
      <c r="A241" s="113">
        <v>1</v>
      </c>
      <c r="B241" s="115">
        <f ca="1">IF(ISBLANK(INDIRECT("記入用2!$e$192")),"",INDIRECT("記入用2!$e$192"))</f>
      </c>
      <c r="C241" s="115">
        <f ca="1">IF(ISBLANK(INDIRECT("記入用2!$f$192")),"",INDIRECT("記入用2!$f$192"))</f>
      </c>
      <c r="D241" s="116">
        <f ca="1">IF(ISBLANK(INDIRECT("記入用2!$G$192")),"",INDIRECT("記入用2!$G$192"))</f>
      </c>
      <c r="E241" s="117">
        <f ca="1">IF(INDIRECT("記入用2!$I$192")="","",INDIRECT("記入用2!$Q$192"))</f>
      </c>
      <c r="F241" s="118">
        <f ca="1">IF(ISBLANK(INDIRECT("記入用2!$K$192")),"",INDIRECT("記入用2!$K$192"))</f>
      </c>
      <c r="G241" s="116">
        <f ca="1">IF(ISBLANK(INDIRECT("記入用2!$L$192")),"",INDIRECT("記入用2!$L$192"))</f>
      </c>
      <c r="H241" s="116">
        <f ca="1">IF(ISBLANK(INDIRECT("記入用2!$M$192")),"",INDIRECT("記入用2!$M$192"))</f>
      </c>
      <c r="I241" s="116">
        <f ca="1">IF(ISBLANK(INDIRECT("記入用2!$n$192")),"",INDIRECT("記入用2!$n$192"))</f>
      </c>
      <c r="J241" s="119">
        <f ca="1">IF(ISBLANK(INDIRECT("記入用2!$o$192")),"",INDIRECT("記入用2!$o$192"))</f>
      </c>
    </row>
    <row r="242" spans="1:10" s="120" customFormat="1" ht="63.75" customHeight="1">
      <c r="A242" s="121">
        <v>2</v>
      </c>
      <c r="B242" s="122">
        <f ca="1">IF(ISBLANK(INDIRECT("記入用2!$e$193")),"",INDIRECT("記入用2!$e$193"))</f>
      </c>
      <c r="C242" s="122">
        <f ca="1">IF(ISBLANK(INDIRECT("記入用2!$f$193")),"",INDIRECT("記入用2!$f$193"))</f>
      </c>
      <c r="D242" s="123">
        <f ca="1">IF(ISBLANK(INDIRECT("記入用2!$G$193")),"",INDIRECT("記入用2!$G$193"))</f>
      </c>
      <c r="E242" s="124">
        <f ca="1">IF(INDIRECT("記入用2!$I$193")="","",INDIRECT("記入用2!$Q$193"))</f>
      </c>
      <c r="F242" s="123">
        <f ca="1">IF(ISBLANK(INDIRECT("記入用2!$K$193")),"",INDIRECT("記入用2!$K$193"))</f>
      </c>
      <c r="G242" s="123">
        <f ca="1">IF(ISBLANK(INDIRECT("記入用2!$L$193")),"",INDIRECT("記入用2!$L$193"))</f>
      </c>
      <c r="H242" s="123">
        <f ca="1">IF(ISBLANK(INDIRECT("記入用2!$M$193")),"",INDIRECT("記入用2!$M$193"))</f>
      </c>
      <c r="I242" s="123">
        <f ca="1">IF(ISBLANK(INDIRECT("記入用2!$n$193")),"",INDIRECT("記入用2!$n$193"))</f>
      </c>
      <c r="J242" s="125">
        <f ca="1">IF(ISBLANK(INDIRECT("記入用2!$o$193")),"",INDIRECT("記入用2!$o$193"))</f>
      </c>
    </row>
    <row r="243" spans="1:10" s="120" customFormat="1" ht="63.75" customHeight="1">
      <c r="A243" s="126">
        <v>3</v>
      </c>
      <c r="B243" s="127">
        <f ca="1">IF(ISBLANK(INDIRECT("記入用2!$e$194")),"",INDIRECT("記入用2!$e$194"))</f>
      </c>
      <c r="C243" s="127">
        <f ca="1">IF(ISBLANK(INDIRECT("記入用2!$f$194")),"",INDIRECT("記入用2!$f$194"))</f>
      </c>
      <c r="D243" s="128">
        <f ca="1">IF(ISBLANK(INDIRECT("記入用2!$G$194")),"",INDIRECT("記入用2!$G$194"))</f>
      </c>
      <c r="E243" s="129">
        <f ca="1">IF(INDIRECT("記入用2!$I$194")="","",INDIRECT("記入用2!$Q$194"))</f>
      </c>
      <c r="F243" s="128">
        <f ca="1">IF(ISBLANK(INDIRECT("記入用2!$K$194")),"",INDIRECT("記入用2!$K$194"))</f>
      </c>
      <c r="G243" s="128">
        <f ca="1">IF(ISBLANK(INDIRECT("記入用2!$L$194")),"",INDIRECT("記入用2!$L$194"))</f>
      </c>
      <c r="H243" s="128">
        <f ca="1">IF(ISBLANK(INDIRECT("記入用2!$M$194")),"",INDIRECT("記入用2!$M$194"))</f>
      </c>
      <c r="I243" s="128">
        <f ca="1">IF(ISBLANK(INDIRECT("記入用2!$n$194")),"",INDIRECT("記入用2!$n$194"))</f>
      </c>
      <c r="J243" s="130">
        <f ca="1">IF(ISBLANK(INDIRECT("記入用2!$o$194")),"",INDIRECT("記入用2!$o$194"))</f>
      </c>
    </row>
    <row r="244" spans="1:10" s="98" customFormat="1" ht="27.75" customHeight="1">
      <c r="A244" s="131" t="s">
        <v>118</v>
      </c>
      <c r="B244" s="112"/>
      <c r="C244" s="112"/>
      <c r="D244" s="134"/>
      <c r="E244" s="140"/>
      <c r="F244" s="132"/>
      <c r="G244" s="132"/>
      <c r="H244" s="132"/>
      <c r="I244" s="132"/>
      <c r="J244" s="132"/>
    </row>
    <row r="245" spans="1:10" s="120" customFormat="1" ht="63.75" customHeight="1">
      <c r="A245" s="113">
        <v>1</v>
      </c>
      <c r="B245" s="115">
        <f ca="1">IF(ISBLANK(INDIRECT("記入用2!$e$195")),"",INDIRECT("記入用2!$e$195"))</f>
      </c>
      <c r="C245" s="115">
        <f ca="1">IF(ISBLANK(INDIRECT("記入用2!$f$195")),"",INDIRECT("記入用2!$f$195"))</f>
      </c>
      <c r="D245" s="116">
        <f ca="1">IF(ISBLANK(INDIRECT("記入用2!$G$195")),"",INDIRECT("記入用2!$G$195"))</f>
      </c>
      <c r="E245" s="117">
        <f ca="1">IF(INDIRECT("記入用2!$I$195")="","",INDIRECT("記入用2!$Q$195"))</f>
      </c>
      <c r="F245" s="118">
        <f ca="1">IF(ISBLANK(INDIRECT("記入用2!$K$195")),"",INDIRECT("記入用2!$K$195"))</f>
      </c>
      <c r="G245" s="116">
        <f ca="1">IF(ISBLANK(INDIRECT("記入用2!$L$195")),"",INDIRECT("記入用2!$L$195"))</f>
      </c>
      <c r="H245" s="116">
        <f ca="1">IF(ISBLANK(INDIRECT("記入用2!$M$195")),"",INDIRECT("記入用2!$M$195"))</f>
      </c>
      <c r="I245" s="116">
        <f ca="1">IF(ISBLANK(INDIRECT("記入用2!$n$195")),"",INDIRECT("記入用2!$n$195"))</f>
      </c>
      <c r="J245" s="119">
        <f ca="1">IF(ISBLANK(INDIRECT("記入用2!$o$195")),"",INDIRECT("記入用2!$o$195"))</f>
      </c>
    </row>
    <row r="246" spans="1:10" s="120" customFormat="1" ht="63.75" customHeight="1">
      <c r="A246" s="121">
        <v>2</v>
      </c>
      <c r="B246" s="122">
        <f ca="1">IF(ISBLANK(INDIRECT("記入用2!$e$196")),"",INDIRECT("記入用2!$e$196"))</f>
      </c>
      <c r="C246" s="122">
        <f ca="1">IF(ISBLANK(INDIRECT("記入用2!$f$196")),"",INDIRECT("記入用2!$f$196"))</f>
      </c>
      <c r="D246" s="123">
        <f ca="1">IF(ISBLANK(INDIRECT("記入用2!$G$196")),"",INDIRECT("記入用2!$G$196"))</f>
      </c>
      <c r="E246" s="124">
        <f ca="1">IF(INDIRECT("記入用2!$I$196")="","",INDIRECT("記入用2!$Q$196"))</f>
      </c>
      <c r="F246" s="123">
        <f ca="1">IF(ISBLANK(INDIRECT("記入用2!$K$196")),"",INDIRECT("記入用2!$K$196"))</f>
      </c>
      <c r="G246" s="123">
        <f ca="1">IF(ISBLANK(INDIRECT("記入用2!$L$196")),"",INDIRECT("記入用2!$L$196"))</f>
      </c>
      <c r="H246" s="123">
        <f ca="1">IF(ISBLANK(INDIRECT("記入用2!$M$196")),"",INDIRECT("記入用2!$M$196"))</f>
      </c>
      <c r="I246" s="123">
        <f ca="1">IF(ISBLANK(INDIRECT("記入用2!$n$196")),"",INDIRECT("記入用2!$n$196"))</f>
      </c>
      <c r="J246" s="125">
        <f ca="1">IF(ISBLANK(INDIRECT("記入用2!$o$196")),"",INDIRECT("記入用2!$o$196"))</f>
      </c>
    </row>
    <row r="247" spans="1:10" s="120" customFormat="1" ht="63.75" customHeight="1">
      <c r="A247" s="126">
        <v>3</v>
      </c>
      <c r="B247" s="127">
        <f ca="1">IF(ISBLANK(INDIRECT("記入用2!$e$197")),"",INDIRECT("記入用2!$e$197"))</f>
      </c>
      <c r="C247" s="127">
        <f ca="1">IF(ISBLANK(INDIRECT("記入用2!$f$197")),"",INDIRECT("記入用2!$f$197"))</f>
      </c>
      <c r="D247" s="128">
        <f ca="1">IF(ISBLANK(INDIRECT("記入用2!$G$197")),"",INDIRECT("記入用2!$G$197"))</f>
      </c>
      <c r="E247" s="129">
        <f ca="1">IF(INDIRECT("記入用2!$I$197")="","",INDIRECT("記入用2!$Q$197"))</f>
      </c>
      <c r="F247" s="128">
        <f ca="1">IF(ISBLANK(INDIRECT("記入用2!$K$197")),"",INDIRECT("記入用2!$K$197"))</f>
      </c>
      <c r="G247" s="128">
        <f ca="1">IF(ISBLANK(INDIRECT("記入用2!$L$197")),"",INDIRECT("記入用2!$L$197"))</f>
      </c>
      <c r="H247" s="128">
        <f ca="1">IF(ISBLANK(INDIRECT("記入用2!$M$197")),"",INDIRECT("記入用2!$M$197"))</f>
      </c>
      <c r="I247" s="128">
        <f ca="1">IF(ISBLANK(INDIRECT("記入用2!$n$197")),"",INDIRECT("記入用2!$n$197"))</f>
      </c>
      <c r="J247" s="130">
        <f ca="1">IF(ISBLANK(INDIRECT("記入用2!$o$197")),"",INDIRECT("記入用2!$o$197"))</f>
      </c>
    </row>
    <row r="248" spans="1:10" s="98" customFormat="1" ht="27.75" customHeight="1">
      <c r="A248" s="131" t="s">
        <v>119</v>
      </c>
      <c r="B248" s="112"/>
      <c r="C248" s="112"/>
      <c r="D248" s="134"/>
      <c r="E248" s="140"/>
      <c r="F248" s="132"/>
      <c r="G248" s="132"/>
      <c r="H248" s="132"/>
      <c r="I248" s="132"/>
      <c r="J248" s="132"/>
    </row>
    <row r="249" spans="1:10" s="120" customFormat="1" ht="63.75" customHeight="1">
      <c r="A249" s="113">
        <v>1</v>
      </c>
      <c r="B249" s="115">
        <f ca="1">IF(ISBLANK(INDIRECT("記入用2!$e$198")),"",INDIRECT("記入用2!$e$198"))</f>
      </c>
      <c r="C249" s="115">
        <f ca="1">IF(ISBLANK(INDIRECT("記入用2!$f$198")),"",INDIRECT("記入用2!$f$198"))</f>
      </c>
      <c r="D249" s="116">
        <f ca="1">IF(ISBLANK(INDIRECT("記入用2!$G$198")),"",INDIRECT("記入用2!$G$198"))</f>
      </c>
      <c r="E249" s="117">
        <f ca="1">IF(INDIRECT("記入用2!$I$198")="","",INDIRECT("記入用2!$Q$198"))</f>
      </c>
      <c r="F249" s="118">
        <f ca="1">IF(ISBLANK(INDIRECT("記入用2!$K$198")),"",INDIRECT("記入用2!$K$198"))</f>
      </c>
      <c r="G249" s="116">
        <f ca="1">IF(ISBLANK(INDIRECT("記入用2!$L$198")),"",INDIRECT("記入用2!$L$198"))</f>
      </c>
      <c r="H249" s="116">
        <f ca="1">IF(ISBLANK(INDIRECT("記入用2!$M$198")),"",INDIRECT("記入用2!$M$198"))</f>
      </c>
      <c r="I249" s="116">
        <f ca="1">IF(ISBLANK(INDIRECT("記入用2!$n$198")),"",INDIRECT("記入用2!$n$198"))</f>
      </c>
      <c r="J249" s="119">
        <f ca="1">IF(ISBLANK(INDIRECT("記入用2!$o$198")),"",INDIRECT("記入用2!$o$198"))</f>
      </c>
    </row>
    <row r="250" spans="1:10" s="120" customFormat="1" ht="63.75" customHeight="1">
      <c r="A250" s="121">
        <v>2</v>
      </c>
      <c r="B250" s="122">
        <f ca="1">IF(ISBLANK(INDIRECT("記入用2!$e$199")),"",INDIRECT("記入用2!$e$199"))</f>
      </c>
      <c r="C250" s="122">
        <f ca="1">IF(ISBLANK(INDIRECT("記入用2!$f$199")),"",INDIRECT("記入用2!$f$199"))</f>
      </c>
      <c r="D250" s="123">
        <f ca="1">IF(ISBLANK(INDIRECT("記入用2!$G$199")),"",INDIRECT("記入用2!$G$199"))</f>
      </c>
      <c r="E250" s="124">
        <f ca="1">IF(INDIRECT("記入用2!$I$199")="","",INDIRECT("記入用2!$Q$199"))</f>
      </c>
      <c r="F250" s="123">
        <f ca="1">IF(ISBLANK(INDIRECT("記入用2!$K$199")),"",INDIRECT("記入用2!$K$199"))</f>
      </c>
      <c r="G250" s="123">
        <f ca="1">IF(ISBLANK(INDIRECT("記入用2!$L$199")),"",INDIRECT("記入用2!$L$199"))</f>
      </c>
      <c r="H250" s="123">
        <f ca="1">IF(ISBLANK(INDIRECT("記入用2!$M$199")),"",INDIRECT("記入用2!$M$199"))</f>
      </c>
      <c r="I250" s="123">
        <f ca="1">IF(ISBLANK(INDIRECT("記入用2!$n$199")),"",INDIRECT("記入用2!$n$199"))</f>
      </c>
      <c r="J250" s="125">
        <f ca="1">IF(ISBLANK(INDIRECT("記入用2!$o$199")),"",INDIRECT("記入用2!$o$199"))</f>
      </c>
    </row>
    <row r="251" spans="1:10" s="120" customFormat="1" ht="63.75" customHeight="1">
      <c r="A251" s="126">
        <v>3</v>
      </c>
      <c r="B251" s="127">
        <f ca="1">IF(ISBLANK(INDIRECT("記入用2!$e$200")),"",INDIRECT("記入用2!$e$200"))</f>
      </c>
      <c r="C251" s="127">
        <f ca="1">IF(ISBLANK(INDIRECT("記入用2!$f$200")),"",INDIRECT("記入用2!$f$200"))</f>
      </c>
      <c r="D251" s="128">
        <f ca="1">IF(ISBLANK(INDIRECT("記入用2!$G$200")),"",INDIRECT("記入用2!$G$200"))</f>
      </c>
      <c r="E251" s="129">
        <f ca="1">IF(INDIRECT("記入用2!$I$200")="","",INDIRECT("記入用2!$Q$200"))</f>
      </c>
      <c r="F251" s="128">
        <f ca="1">IF(ISBLANK(INDIRECT("記入用2!$K$200")),"",INDIRECT("記入用2!$K$200"))</f>
      </c>
      <c r="G251" s="128">
        <f ca="1">IF(ISBLANK(INDIRECT("記入用2!$L$200")),"",INDIRECT("記入用2!$L$200"))</f>
      </c>
      <c r="H251" s="128">
        <f ca="1">IF(ISBLANK(INDIRECT("記入用2!$M$200")),"",INDIRECT("記入用2!$M$200"))</f>
      </c>
      <c r="I251" s="128">
        <f ca="1">IF(ISBLANK(INDIRECT("記入用2!$n$200")),"",INDIRECT("記入用2!$n$200"))</f>
      </c>
      <c r="J251" s="130">
        <f ca="1">IF(ISBLANK(INDIRECT("記入用2!$o$200")),"",INDIRECT("記入用2!$o$200"))</f>
      </c>
    </row>
    <row r="252" spans="1:10" s="98" customFormat="1" ht="27.75" customHeight="1">
      <c r="A252" s="131" t="s">
        <v>275</v>
      </c>
      <c r="B252" s="112"/>
      <c r="C252" s="112"/>
      <c r="D252" s="134"/>
      <c r="E252" s="140"/>
      <c r="F252" s="132"/>
      <c r="G252" s="132"/>
      <c r="H252" s="132"/>
      <c r="I252" s="132"/>
      <c r="J252" s="132"/>
    </row>
    <row r="253" spans="1:10" s="120" customFormat="1" ht="63.75" customHeight="1">
      <c r="A253" s="113">
        <v>1</v>
      </c>
      <c r="B253" s="115">
        <f ca="1">IF(ISBLANK(INDIRECT("記入用2!$e$201")),"",INDIRECT("記入用2!$e$201"))</f>
      </c>
      <c r="C253" s="115">
        <f ca="1">IF(ISBLANK(INDIRECT("記入用2!$f$201")),"",INDIRECT("記入用2!$f$201"))</f>
      </c>
      <c r="D253" s="116">
        <f ca="1">IF(ISBLANK(INDIRECT("記入用2!$G$201")),"",INDIRECT("記入用2!$G$201"))</f>
      </c>
      <c r="E253" s="117">
        <f ca="1">IF(INDIRECT("記入用2!$I$201")="","",INDIRECT("記入用2!$Q$201"))</f>
      </c>
      <c r="F253" s="118">
        <f ca="1">IF(ISBLANK(INDIRECT("記入用2!$K$201")),"",INDIRECT("記入用2!$K$201"))</f>
      </c>
      <c r="G253" s="116">
        <f ca="1">IF(ISBLANK(INDIRECT("記入用2!$L$201")),"",INDIRECT("記入用2!$L$201"))</f>
      </c>
      <c r="H253" s="116">
        <f ca="1">IF(ISBLANK(INDIRECT("記入用2!$M$201")),"",INDIRECT("記入用2!$M$201"))</f>
      </c>
      <c r="I253" s="116">
        <f ca="1">IF(ISBLANK(INDIRECT("記入用2!$n$201")),"",INDIRECT("記入用2!$n$201"))</f>
      </c>
      <c r="J253" s="119">
        <f ca="1">IF(ISBLANK(INDIRECT("記入用2!$o$201")),"",INDIRECT("記入用2!$o$201"))</f>
      </c>
    </row>
    <row r="254" spans="1:10" s="120" customFormat="1" ht="63.75" customHeight="1">
      <c r="A254" s="121">
        <v>2</v>
      </c>
      <c r="B254" s="122">
        <f ca="1">IF(ISBLANK(INDIRECT("記入用2!$e$202")),"",INDIRECT("記入用2!$e$202"))</f>
      </c>
      <c r="C254" s="122">
        <f ca="1">IF(ISBLANK(INDIRECT("記入用2!$f$202")),"",INDIRECT("記入用2!$f$202"))</f>
      </c>
      <c r="D254" s="123">
        <f ca="1">IF(ISBLANK(INDIRECT("記入用2!$G$202")),"",INDIRECT("記入用2!$G$202"))</f>
      </c>
      <c r="E254" s="124">
        <f ca="1">IF(INDIRECT("記入用2!$I$202")="","",INDIRECT("記入用2!$Q$202"))</f>
      </c>
      <c r="F254" s="123">
        <f ca="1">IF(ISBLANK(INDIRECT("記入用2!$K$202")),"",INDIRECT("記入用2!$K$202"))</f>
      </c>
      <c r="G254" s="123">
        <f ca="1">IF(ISBLANK(INDIRECT("記入用2!$L$202")),"",INDIRECT("記入用2!$L$202"))</f>
      </c>
      <c r="H254" s="123">
        <f ca="1">IF(ISBLANK(INDIRECT("記入用2!$M$202")),"",INDIRECT("記入用2!$M$202"))</f>
      </c>
      <c r="I254" s="123">
        <f ca="1">IF(ISBLANK(INDIRECT("記入用2!$n$202")),"",INDIRECT("記入用2!$n$202"))</f>
      </c>
      <c r="J254" s="125">
        <f ca="1">IF(ISBLANK(INDIRECT("記入用2!$o$202")),"",INDIRECT("記入用2!$o$202"))</f>
      </c>
    </row>
    <row r="255" spans="1:10" s="120" customFormat="1" ht="63.75" customHeight="1">
      <c r="A255" s="126">
        <v>3</v>
      </c>
      <c r="B255" s="127">
        <f ca="1">IF(ISBLANK(INDIRECT("記入用2!$e$203")),"",INDIRECT("記入用2!$e$203"))</f>
      </c>
      <c r="C255" s="127">
        <f ca="1">IF(ISBLANK(INDIRECT("記入用2!$f$203")),"",INDIRECT("記入用2!$f$203"))</f>
      </c>
      <c r="D255" s="128">
        <f ca="1">IF(ISBLANK(INDIRECT("記入用2!$G$203")),"",INDIRECT("記入用2!$G$203"))</f>
      </c>
      <c r="E255" s="129">
        <f ca="1">IF(INDIRECT("記入用2!$I$203")="","",INDIRECT("記入用2!$Q$203"))</f>
      </c>
      <c r="F255" s="128">
        <f ca="1">IF(ISBLANK(INDIRECT("記入用2!$K$203")),"",INDIRECT("記入用2!$K$203"))</f>
      </c>
      <c r="G255" s="128">
        <f ca="1">IF(ISBLANK(INDIRECT("記入用2!$L$203")),"",INDIRECT("記入用2!$L$203"))</f>
      </c>
      <c r="H255" s="128">
        <f ca="1">IF(ISBLANK(INDIRECT("記入用2!$M$203")),"",INDIRECT("記入用2!$M$203"))</f>
      </c>
      <c r="I255" s="128">
        <f ca="1">IF(ISBLANK(INDIRECT("記入用2!$n$203")),"",INDIRECT("記入用2!$n$203"))</f>
      </c>
      <c r="J255" s="130">
        <f ca="1">IF(ISBLANK(INDIRECT("記入用2!$o$203")),"",INDIRECT("記入用2!$o$203"))</f>
      </c>
    </row>
  </sheetData>
  <sheetProtection sheet="1" objects="1" scenarios="1"/>
  <printOptions horizontalCentered="1"/>
  <pageMargins left="0.5905511811023623" right="0.5905511811023623" top="0.984251968503937" bottom="1.1811023622047245" header="0.5118110236220472" footer="0.5118110236220472"/>
  <pageSetup fitToHeight="0" fitToWidth="1" horizontalDpi="600" verticalDpi="600" orientation="portrait" paperSize="9" scale="50" r:id="rId1"/>
  <headerFooter alignWithMargins="0">
    <oddFooter xml:space="preserve">&amp;C&amp;P </oddFooter>
  </headerFooter>
  <rowBreaks count="11" manualBreakCount="11">
    <brk id="25" max="9" man="1"/>
    <brk id="46" max="9" man="1"/>
    <brk id="67" max="9" man="1"/>
    <brk id="88" max="9" man="1"/>
    <brk id="95" max="9" man="1"/>
    <brk id="119" max="9" man="1"/>
    <brk id="143" max="9" man="1"/>
    <brk id="160" max="9" man="1"/>
    <brk id="187" max="9" man="1"/>
    <brk id="211" max="9" man="1"/>
    <brk id="2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user02</cp:lastModifiedBy>
  <cp:lastPrinted>2008-03-21T06:48:47Z</cp:lastPrinted>
  <dcterms:created xsi:type="dcterms:W3CDTF">2002-01-11T21:17:20Z</dcterms:created>
  <dcterms:modified xsi:type="dcterms:W3CDTF">2010-04-14T01:38:39Z</dcterms:modified>
  <cp:category/>
  <cp:version/>
  <cp:contentType/>
  <cp:contentStatus/>
</cp:coreProperties>
</file>